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vemun\Google Drive\Dokumenter\NTNU\10. Semester\Master\Co-current\Compositional\Standalone_Network_Solver_Comp_MecM\Compositional\"/>
    </mc:Choice>
  </mc:AlternateContent>
  <bookViews>
    <workbookView xWindow="795" yWindow="975" windowWidth="17175" windowHeight="16065" tabRatio="500"/>
  </bookViews>
  <sheets>
    <sheet name="Sheet1" sheetId="1" r:id="rId1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6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3" i="1"/>
  <c r="R26" i="1"/>
  <c r="R18" i="1"/>
  <c r="R19" i="1"/>
  <c r="R20" i="1"/>
  <c r="R21" i="1"/>
  <c r="R22" i="1"/>
  <c r="R23" i="1"/>
  <c r="R24" i="1"/>
  <c r="R25" i="1"/>
  <c r="R17" i="1"/>
  <c r="G26" i="1"/>
  <c r="G18" i="1"/>
  <c r="G19" i="1"/>
  <c r="G20" i="1"/>
  <c r="G21" i="1"/>
  <c r="G22" i="1"/>
  <c r="G23" i="1"/>
  <c r="G24" i="1"/>
  <c r="G25" i="1"/>
  <c r="G17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</calcChain>
</file>

<file path=xl/sharedStrings.xml><?xml version="1.0" encoding="utf-8"?>
<sst xmlns="http://schemas.openxmlformats.org/spreadsheetml/2006/main" count="49" uniqueCount="47">
  <si>
    <t>M</t>
  </si>
  <si>
    <t>SG</t>
  </si>
  <si>
    <t>Pc</t>
  </si>
  <si>
    <t>Tc</t>
  </si>
  <si>
    <t>Vc</t>
  </si>
  <si>
    <t>Zc</t>
  </si>
  <si>
    <t>AF</t>
  </si>
  <si>
    <t>Tb</t>
  </si>
  <si>
    <t>L</t>
  </si>
  <si>
    <t>water=1</t>
  </si>
  <si>
    <t>N2</t>
  </si>
  <si>
    <t>CO2</t>
  </si>
  <si>
    <t>C1</t>
  </si>
  <si>
    <t>C2</t>
  </si>
  <si>
    <t>C3</t>
  </si>
  <si>
    <t>i-C4</t>
  </si>
  <si>
    <t>n-C4</t>
  </si>
  <si>
    <t>i-C5</t>
  </si>
  <si>
    <t>n-C5</t>
  </si>
  <si>
    <t>n-C6</t>
  </si>
  <si>
    <t>n-C7</t>
  </si>
  <si>
    <t>n-C8</t>
  </si>
  <si>
    <t>n-C9</t>
  </si>
  <si>
    <t>n-C10</t>
  </si>
  <si>
    <t>z</t>
  </si>
  <si>
    <t>kg/kmol</t>
  </si>
  <si>
    <t>bara</t>
  </si>
  <si>
    <t>K</t>
  </si>
  <si>
    <t>m3/kmol</t>
  </si>
  <si>
    <t>m3/1E3m3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</si>
  <si>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</si>
  <si>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</si>
  <si>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</si>
  <si>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</si>
  <si>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</si>
  <si>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</si>
  <si>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</si>
  <si>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</si>
  <si>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</si>
  <si>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</si>
  <si>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Vol.trans.</t>
  </si>
  <si>
    <t>si=ci/bi</t>
  </si>
  <si>
    <t>http://pubs.acs.org/doi/pdf/10.1021/je400547n</t>
  </si>
  <si>
    <t>m3/mol</t>
  </si>
  <si>
    <t>Rankine</t>
  </si>
  <si>
    <t>Mole Fraction</t>
  </si>
  <si>
    <t>Component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</si>
</sst>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.00_)"/>
    <numFmt numFmtId="165" formatCode="0.0_)"/>
    <numFmt numFmtId="166" formatCode="0.0000_)"/>
    <numFmt numFmtId="167" formatCode="0.00\ "/>
    <numFmt numFmtId="168" formatCode="0.0\ "/>
    <numFmt numFmtId="169" formatCode="0.0000\ "/>
  </numFmts>
  <fonts count="5">
    <font>
      <sz val="12"/>
      <color theme="1"/>
      <name val="Calibri"/>
      <family val="2"/>
      <charset val="128"/>
      <scheme val="minor"/>
    </font>
    <font>
      <sz val="12"/>
      <color theme="1"/>
      <name val="Calibri"/>
      <family val="2"/>
      <charset val="128"/>
      <scheme val="minor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2"/>
      <color rgb="FFFF0000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NumberFormat="1"/>
    <xf numFmtId="0" fontId="0" fillId="0" borderId="0" xfId="1" applyNumberFormat="1" applyFont="1"/>
    <xf numFmtId="167" fontId="2" fillId="0" borderId="0" xfId="0" applyNumberFormat="1" applyFont="1" applyProtection="1"/>
    <xf numFmtId="167" fontId="3" fillId="0" borderId="0" xfId="0" applyNumberFormat="1" applyFont="1" applyProtection="1"/>
    <xf numFmtId="168" fontId="3" fillId="0" borderId="0" xfId="0" applyNumberFormat="1" applyFont="1" applyProtection="1"/>
    <xf numFmtId="169" fontId="3" fillId="0" borderId="0" xfId="0" applyNumberFormat="1" applyFont="1" applyProtection="1"/>
    <xf numFmtId="0" fontId="4" fillId="0" borderId="0" xfId="0" applyFont="1"/>
    <xf numFmtId="164" fontId="4" fillId="0" borderId="0" xfId="0" applyNumberFormat="1" applyFont="1" applyProtection="1"/>
    <xf numFmtId="166" fontId="4" fillId="0" borderId="0" xfId="0" applyNumberFormat="1" applyFont="1" applyProtection="1"/>
    <xf numFmtId="165" fontId="4" fillId="0" borderId="0" xfId="0" applyNumberFormat="1" applyFont="1" applyProtection="1"/>
    <xf numFmtId="0" fontId="0" fillId="0" borderId="0" xfId="0" applyAlignment="1">
      <alignment horizontal="right"/>
    </xf>
  </cellXfs>
  <cellStyles count="2">
    <cellStyle name="K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workbookViewId="0">
      <selection activeCell="L19" sqref="L19"/>
    </sheetView>
  </sheetViews>
  <sheetFormatPr baseColWidth="10" defaultRowHeight="15.75"/>
  <cols>
    <col min="1" max="1" width="11" style="12"/>
    <col min="2" max="2" width="12" bestFit="1" customWidth="1"/>
    <col min="4" max="4" width="0" hidden="1" customWidth="1"/>
    <col min="8" max="8" width="0" hidden="1" customWidth="1"/>
    <col min="11" max="11" width="0" hidden="1" customWidth="1"/>
  </cols>
  <sheetData>
    <row r="1" spans="1:18">
      <c r="A1" s="12" t="s">
        <v>46</v>
      </c>
      <c r="B1" t="s">
        <v>24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40</v>
      </c>
      <c r="R1" s="1" t="s">
        <v>7</v>
      </c>
    </row>
    <row r="2" spans="1:18">
      <c r="B2" t="s">
        <v>45</v>
      </c>
      <c r="C2" s="1" t="s">
        <v>25</v>
      </c>
      <c r="D2" s="1" t="s">
        <v>9</v>
      </c>
      <c r="E2" s="1" t="s">
        <v>26</v>
      </c>
      <c r="F2" s="1" t="s">
        <v>27</v>
      </c>
      <c r="G2" s="1" t="s">
        <v>28</v>
      </c>
      <c r="H2" s="1"/>
      <c r="I2" s="1"/>
      <c r="J2" s="1" t="s">
        <v>44</v>
      </c>
      <c r="K2" s="1" t="s">
        <v>29</v>
      </c>
      <c r="L2" s="1" t="s">
        <v>41</v>
      </c>
      <c r="R2" s="1" t="s">
        <v>27</v>
      </c>
    </row>
    <row r="3" spans="1:18">
      <c r="A3" s="12" t="s">
        <v>10</v>
      </c>
      <c r="B3" s="3">
        <f>0.39/100</f>
        <v>3.9000000000000003E-3</v>
      </c>
      <c r="C3" s="5">
        <v>28.02</v>
      </c>
      <c r="D3" s="6">
        <v>469.577</v>
      </c>
      <c r="E3" s="5">
        <v>33.991162297802603</v>
      </c>
      <c r="F3" s="6">
        <v>126.277777777778</v>
      </c>
      <c r="G3" s="7">
        <v>9.0061801610587397E-2</v>
      </c>
      <c r="H3" s="7">
        <v>0.291583594509497</v>
      </c>
      <c r="I3" s="7">
        <v>4.4999999999999998E-2</v>
      </c>
      <c r="J3" s="8">
        <f>1.8*R3</f>
        <v>139.30000000000001</v>
      </c>
      <c r="K3" s="5"/>
      <c r="L3" s="7">
        <v>-0.19270000000000001</v>
      </c>
      <c r="R3" s="4">
        <v>77.3888888888889</v>
      </c>
    </row>
    <row r="4" spans="1:18">
      <c r="A4" s="12" t="s">
        <v>11</v>
      </c>
      <c r="B4">
        <f>2.06%</f>
        <v>2.06E-2</v>
      </c>
      <c r="C4" s="5">
        <v>44.01</v>
      </c>
      <c r="D4" s="6">
        <v>499.55</v>
      </c>
      <c r="E4" s="5">
        <v>73.815290783017105</v>
      </c>
      <c r="F4" s="6">
        <v>304.222222222222</v>
      </c>
      <c r="G4" s="7">
        <v>9.3957175853673802E-2</v>
      </c>
      <c r="H4" s="7">
        <v>0.27420080497985805</v>
      </c>
      <c r="I4" s="7">
        <v>0.23100000000000001</v>
      </c>
      <c r="J4" s="8">
        <f t="shared" ref="J4:J26" si="0">1.8*R4</f>
        <v>350.4000000000006</v>
      </c>
      <c r="K4" s="5"/>
      <c r="L4" s="7">
        <v>-8.1699999999999995E-2</v>
      </c>
      <c r="R4" s="4">
        <v>194.666666666667</v>
      </c>
    </row>
    <row r="5" spans="1:18">
      <c r="A5" s="12" t="s">
        <v>12</v>
      </c>
      <c r="B5">
        <f>28.1%</f>
        <v>0.28100000000000003</v>
      </c>
      <c r="C5" s="5">
        <v>16.04</v>
      </c>
      <c r="D5" s="6">
        <v>329.70299999999997</v>
      </c>
      <c r="E5" s="5">
        <v>46.043201181485898</v>
      </c>
      <c r="F5" s="6">
        <v>190.555555555556</v>
      </c>
      <c r="G5" s="7">
        <v>9.9250889568637299E-2</v>
      </c>
      <c r="H5" s="7">
        <v>0.2884441093215</v>
      </c>
      <c r="I5" s="7">
        <v>1.15E-2</v>
      </c>
      <c r="J5" s="8">
        <f t="shared" si="0"/>
        <v>201.0000000000006</v>
      </c>
      <c r="K5" s="5"/>
      <c r="L5" s="7">
        <v>-0.1595</v>
      </c>
      <c r="R5" s="4">
        <v>111.666666666667</v>
      </c>
    </row>
    <row r="6" spans="1:18">
      <c r="A6" s="12" t="s">
        <v>13</v>
      </c>
      <c r="B6">
        <f>7.13%</f>
        <v>7.1300000000000002E-2</v>
      </c>
      <c r="C6" s="5">
        <v>30.07</v>
      </c>
      <c r="D6" s="6">
        <v>449.59500000000003</v>
      </c>
      <c r="E6" s="5">
        <v>48.801104816196101</v>
      </c>
      <c r="F6" s="6">
        <v>305.444444444444</v>
      </c>
      <c r="G6" s="7">
        <v>0.147918097259504</v>
      </c>
      <c r="H6" s="7">
        <v>0.28425106853119503</v>
      </c>
      <c r="I6" s="7">
        <v>9.0800000000000006E-2</v>
      </c>
      <c r="J6" s="8">
        <f t="shared" si="0"/>
        <v>332.20000000000078</v>
      </c>
      <c r="K6" s="5"/>
      <c r="L6" s="7">
        <v>-0.1134</v>
      </c>
      <c r="R6" s="4">
        <v>184.555555555556</v>
      </c>
    </row>
    <row r="7" spans="1:18">
      <c r="A7" s="12" t="s">
        <v>14</v>
      </c>
      <c r="B7">
        <f>8.5%</f>
        <v>8.5000000000000006E-2</v>
      </c>
      <c r="C7" s="5">
        <v>44.09</v>
      </c>
      <c r="D7" s="6">
        <v>507.24306999999999</v>
      </c>
      <c r="E7" s="5">
        <v>42.492400251796603</v>
      </c>
      <c r="F7" s="6">
        <v>369.83333333333297</v>
      </c>
      <c r="G7" s="7">
        <v>0.20287783257381903</v>
      </c>
      <c r="H7" s="7">
        <v>0.280364601168549</v>
      </c>
      <c r="I7" s="7">
        <v>0.1454</v>
      </c>
      <c r="J7" s="8">
        <f t="shared" si="0"/>
        <v>415.99999999999983</v>
      </c>
      <c r="K7" s="5">
        <v>3.6667105031858602</v>
      </c>
      <c r="L7" s="7">
        <v>-8.6300000000000002E-2</v>
      </c>
      <c r="R7" s="4">
        <v>231.111111111111</v>
      </c>
    </row>
    <row r="8" spans="1:18">
      <c r="A8" s="12" t="s">
        <v>15</v>
      </c>
      <c r="B8">
        <f>3.07%</f>
        <v>3.0699999999999998E-2</v>
      </c>
      <c r="C8" s="5">
        <v>58.12</v>
      </c>
      <c r="D8" s="6">
        <v>560.79483000000005</v>
      </c>
      <c r="E8" s="5">
        <v>36.480170328128501</v>
      </c>
      <c r="F8" s="6">
        <v>408.16666666666703</v>
      </c>
      <c r="G8" s="7">
        <v>0.26270054310506302</v>
      </c>
      <c r="H8" s="7">
        <v>0.28239933117321603</v>
      </c>
      <c r="I8" s="7">
        <v>0.17560000000000001</v>
      </c>
      <c r="J8" s="8">
        <f t="shared" si="0"/>
        <v>470.59999999999923</v>
      </c>
      <c r="K8" s="5">
        <v>4.37194057834947</v>
      </c>
      <c r="L8" s="7">
        <v>-8.4400000000000003E-2</v>
      </c>
      <c r="R8" s="4">
        <v>261.444444444444</v>
      </c>
    </row>
    <row r="9" spans="1:18">
      <c r="A9" s="12" t="s">
        <v>16</v>
      </c>
      <c r="B9">
        <f>3.04%</f>
        <v>3.04E-2</v>
      </c>
      <c r="C9" s="5">
        <v>58.12</v>
      </c>
      <c r="D9" s="6">
        <v>583.87404000000004</v>
      </c>
      <c r="E9" s="5">
        <v>37.969438290871999</v>
      </c>
      <c r="F9" s="6">
        <v>425.16666666666703</v>
      </c>
      <c r="G9" s="7">
        <v>0.25471627442412104</v>
      </c>
      <c r="H9" s="7">
        <v>0.27359932939939702</v>
      </c>
      <c r="I9" s="7">
        <v>0.1928</v>
      </c>
      <c r="J9" s="8">
        <f t="shared" si="0"/>
        <v>490.80000000000064</v>
      </c>
      <c r="K9" s="5">
        <v>4.19912773208</v>
      </c>
      <c r="L9" s="7">
        <v>-6.7500000000000004E-2</v>
      </c>
      <c r="R9" s="4">
        <v>272.66666666666703</v>
      </c>
    </row>
    <row r="10" spans="1:18">
      <c r="A10" s="12" t="s">
        <v>17</v>
      </c>
      <c r="B10">
        <f>2.25%</f>
        <v>2.2499999999999999E-2</v>
      </c>
      <c r="C10" s="5">
        <v>72.150000000000006</v>
      </c>
      <c r="D10" s="6">
        <v>626.83533999999997</v>
      </c>
      <c r="E10" s="5">
        <v>33.8118985615464</v>
      </c>
      <c r="F10" s="6">
        <v>460.444444444444</v>
      </c>
      <c r="G10" s="7">
        <v>0.30583057619077303</v>
      </c>
      <c r="H10" s="7">
        <v>0.270119908248315</v>
      </c>
      <c r="I10" s="7">
        <v>0.2273</v>
      </c>
      <c r="J10" s="8">
        <f t="shared" si="0"/>
        <v>541.80000000000007</v>
      </c>
      <c r="K10" s="5">
        <v>4.85551732672561</v>
      </c>
      <c r="L10" s="7">
        <v>-6.08E-2</v>
      </c>
      <c r="R10" s="4">
        <v>301</v>
      </c>
    </row>
    <row r="11" spans="1:18">
      <c r="A11" s="12" t="s">
        <v>18</v>
      </c>
      <c r="B11">
        <f>2.03%</f>
        <v>2.0299999999999999E-2</v>
      </c>
      <c r="C11" s="5">
        <v>72.150000000000006</v>
      </c>
      <c r="D11" s="6">
        <v>629.53291000000002</v>
      </c>
      <c r="E11" s="5">
        <v>33.687792897984501</v>
      </c>
      <c r="F11" s="6">
        <v>469.66666666666703</v>
      </c>
      <c r="G11" s="7">
        <v>0.30402646856857501</v>
      </c>
      <c r="H11" s="7">
        <v>0.26228749513869504</v>
      </c>
      <c r="I11" s="7">
        <v>0.251</v>
      </c>
      <c r="J11" s="8">
        <f t="shared" si="0"/>
        <v>556.59999999999957</v>
      </c>
      <c r="K11" s="5">
        <v>4.8347112693027299</v>
      </c>
      <c r="L11" s="7">
        <v>-3.9E-2</v>
      </c>
      <c r="R11" s="4">
        <v>309.222222222222</v>
      </c>
    </row>
    <row r="12" spans="1:18">
      <c r="A12" s="12" t="s">
        <v>19</v>
      </c>
      <c r="B12">
        <f>3.45%</f>
        <v>3.4500000000000003E-2</v>
      </c>
      <c r="C12" s="5">
        <v>86.17</v>
      </c>
      <c r="D12" s="6">
        <v>659.80564000000004</v>
      </c>
      <c r="E12" s="5">
        <v>30.1232024501216</v>
      </c>
      <c r="F12" s="6">
        <v>507.444444444444</v>
      </c>
      <c r="G12" s="7">
        <v>0.37012297896248203</v>
      </c>
      <c r="H12" s="7">
        <v>0.26426646654462704</v>
      </c>
      <c r="I12" s="7">
        <v>0.29570000000000002</v>
      </c>
      <c r="J12" s="8">
        <f t="shared" si="0"/>
        <v>615.40000000000032</v>
      </c>
      <c r="K12" s="5">
        <v>5.5092529833401001</v>
      </c>
      <c r="L12" s="7">
        <v>-8.0000000000000002E-3</v>
      </c>
      <c r="R12" s="4">
        <v>341.88888888888903</v>
      </c>
    </row>
    <row r="13" spans="1:18">
      <c r="A13" s="12" t="s">
        <v>20</v>
      </c>
      <c r="B13">
        <f>4.98%</f>
        <v>4.9800000000000004E-2</v>
      </c>
      <c r="C13" s="5">
        <v>100.2</v>
      </c>
      <c r="D13" s="6">
        <v>682.18547999999998</v>
      </c>
      <c r="E13" s="5">
        <v>27.358404056324702</v>
      </c>
      <c r="F13" s="6">
        <v>540.27777777777806</v>
      </c>
      <c r="G13" s="7">
        <v>0.43224920407016704</v>
      </c>
      <c r="H13" s="7">
        <v>0.26326384941527303</v>
      </c>
      <c r="I13" s="7">
        <v>0.35060000000000002</v>
      </c>
      <c r="J13" s="8">
        <f t="shared" si="0"/>
        <v>668.80000000000086</v>
      </c>
      <c r="K13" s="5">
        <v>6.1960925517836802</v>
      </c>
      <c r="L13" s="7">
        <v>3.3E-3</v>
      </c>
      <c r="N13" t="s">
        <v>42</v>
      </c>
      <c r="R13" s="4">
        <v>371.555555555556</v>
      </c>
    </row>
    <row r="14" spans="1:18">
      <c r="A14" s="12" t="s">
        <v>21</v>
      </c>
      <c r="B14" s="2">
        <f>5.35%</f>
        <v>5.3499999999999999E-2</v>
      </c>
      <c r="C14" s="5">
        <v>114.2</v>
      </c>
      <c r="D14" s="6">
        <v>707.96226000000001</v>
      </c>
      <c r="E14" s="5">
        <v>24.862501266911998</v>
      </c>
      <c r="F14" s="6">
        <v>568.83333333333303</v>
      </c>
      <c r="G14" s="7">
        <v>0.49204070166677105</v>
      </c>
      <c r="H14" s="7">
        <v>0.25866887842840003</v>
      </c>
      <c r="I14" s="7">
        <v>0.39780000000000004</v>
      </c>
      <c r="J14" s="8">
        <f t="shared" si="0"/>
        <v>717.89999999999941</v>
      </c>
      <c r="K14" s="5">
        <v>6.8046946715610801</v>
      </c>
      <c r="L14" s="7">
        <v>3.1399999999999997E-2</v>
      </c>
      <c r="R14" s="4">
        <v>398.83333333333297</v>
      </c>
    </row>
    <row r="15" spans="1:18">
      <c r="A15" s="12" t="s">
        <v>22</v>
      </c>
      <c r="B15">
        <f>3.65%</f>
        <v>3.6499999999999998E-2</v>
      </c>
      <c r="C15" s="5">
        <v>128.30000000000001</v>
      </c>
      <c r="D15" s="6">
        <v>726.44560999999999</v>
      </c>
      <c r="E15" s="5">
        <v>22.890600168094199</v>
      </c>
      <c r="F15" s="6">
        <v>594.61111111111097</v>
      </c>
      <c r="G15" s="7">
        <v>0.54765590860852709</v>
      </c>
      <c r="H15" s="7">
        <v>0.253580180914389</v>
      </c>
      <c r="I15" s="7">
        <v>0.44370000000000004</v>
      </c>
      <c r="J15" s="8">
        <f t="shared" si="0"/>
        <v>763.09999999999923</v>
      </c>
      <c r="K15" s="5">
        <v>7.4503418259906899</v>
      </c>
      <c r="L15" s="7">
        <v>4.0800000000000003E-2</v>
      </c>
      <c r="R15" s="4">
        <v>423.944444444444</v>
      </c>
    </row>
    <row r="16" spans="1:18">
      <c r="A16" s="12" t="s">
        <v>23</v>
      </c>
      <c r="B16" s="3">
        <f>2.03%</f>
        <v>2.0299999999999999E-2</v>
      </c>
      <c r="C16" s="5">
        <v>142.30000000000001</v>
      </c>
      <c r="D16" s="6">
        <v>731.74084000000005</v>
      </c>
      <c r="E16" s="5">
        <v>20.960067623797102</v>
      </c>
      <c r="F16" s="6">
        <v>617.66666666666697</v>
      </c>
      <c r="G16" s="7">
        <v>0.60310880829015501</v>
      </c>
      <c r="H16" s="7">
        <v>0.24616004163240901</v>
      </c>
      <c r="I16" s="7">
        <v>0.49020000000000002</v>
      </c>
      <c r="J16" s="8">
        <f t="shared" si="0"/>
        <v>805.19999999999936</v>
      </c>
      <c r="K16" s="5">
        <v>8.2035201960514907</v>
      </c>
      <c r="L16" s="7">
        <v>6.5500000000000003E-2</v>
      </c>
      <c r="N16" t="s">
        <v>43</v>
      </c>
      <c r="R16" s="4">
        <v>447.33333333333297</v>
      </c>
    </row>
    <row r="17" spans="1:18">
      <c r="A17" s="12" t="s">
        <v>30</v>
      </c>
      <c r="B17">
        <f>1.95%</f>
        <v>1.95E-2</v>
      </c>
      <c r="C17" s="5">
        <v>156.30000000000001</v>
      </c>
      <c r="D17" s="6">
        <v>0</v>
      </c>
      <c r="E17" s="5">
        <v>19.649999999999999</v>
      </c>
      <c r="F17" s="6">
        <v>638.89</v>
      </c>
      <c r="G17" s="8">
        <f>N17/1000</f>
        <v>0.6583</v>
      </c>
      <c r="H17" s="8"/>
      <c r="I17" s="7">
        <v>0.53490000000000004</v>
      </c>
      <c r="J17" s="8">
        <f t="shared" si="0"/>
        <v>844.27201538085956</v>
      </c>
      <c r="K17" s="8"/>
      <c r="L17" s="7">
        <v>0.10100000000000001</v>
      </c>
      <c r="N17">
        <v>658.3</v>
      </c>
      <c r="O17">
        <v>195.89000854492201</v>
      </c>
      <c r="R17" s="4">
        <f t="shared" ref="R17:R26" si="1">O17+273.15</f>
        <v>469.04000854492199</v>
      </c>
    </row>
    <row r="18" spans="1:18">
      <c r="A18" s="12" t="s">
        <v>31</v>
      </c>
      <c r="B18">
        <f>1.98%</f>
        <v>1.9799999999999998E-2</v>
      </c>
      <c r="C18" s="9">
        <v>170.3</v>
      </c>
      <c r="D18" s="10">
        <v>0</v>
      </c>
      <c r="E18" s="11">
        <v>18.2</v>
      </c>
      <c r="F18" s="6">
        <v>658.33</v>
      </c>
      <c r="G18" s="8">
        <f t="shared" ref="G18:G26" si="2">N18/1000</f>
        <v>0.71550000000000002</v>
      </c>
      <c r="H18" s="10"/>
      <c r="I18" s="10">
        <v>0.56220000000000003</v>
      </c>
      <c r="J18" s="8">
        <f t="shared" si="0"/>
        <v>880.97041625976544</v>
      </c>
      <c r="K18" s="8"/>
      <c r="L18" s="7">
        <v>0.1149</v>
      </c>
      <c r="N18">
        <v>715.5</v>
      </c>
      <c r="O18">
        <v>216.27800903320301</v>
      </c>
      <c r="R18" s="4">
        <f t="shared" si="1"/>
        <v>489.42800903320301</v>
      </c>
    </row>
    <row r="19" spans="1:18">
      <c r="A19" s="12" t="s">
        <v>32</v>
      </c>
      <c r="B19">
        <f>1.98%</f>
        <v>1.9799999999999998E-2</v>
      </c>
      <c r="C19" s="9">
        <v>184.4</v>
      </c>
      <c r="D19" s="10">
        <v>0</v>
      </c>
      <c r="E19" s="11">
        <v>17.239999999999998</v>
      </c>
      <c r="F19" s="6">
        <v>675.56</v>
      </c>
      <c r="G19" s="8">
        <f t="shared" si="2"/>
        <v>0.77260000000000006</v>
      </c>
      <c r="H19" s="10"/>
      <c r="I19" s="10">
        <v>0.62309999999999999</v>
      </c>
      <c r="J19" s="8">
        <f t="shared" si="0"/>
        <v>915.44221801757874</v>
      </c>
      <c r="K19" s="8"/>
      <c r="L19" s="7">
        <v>0.12770000000000001</v>
      </c>
      <c r="N19">
        <v>772.6</v>
      </c>
      <c r="O19">
        <v>235.42901000976599</v>
      </c>
      <c r="R19" s="4">
        <f t="shared" si="1"/>
        <v>508.57901000976597</v>
      </c>
    </row>
    <row r="20" spans="1:18">
      <c r="A20" s="12" t="s">
        <v>33</v>
      </c>
      <c r="B20">
        <f>1.53%</f>
        <v>1.5300000000000001E-2</v>
      </c>
      <c r="C20" s="9">
        <v>198.4</v>
      </c>
      <c r="D20" s="10">
        <v>0</v>
      </c>
      <c r="E20" s="11">
        <v>16.2</v>
      </c>
      <c r="F20" s="6">
        <v>691.66700000000003</v>
      </c>
      <c r="G20" s="8">
        <f t="shared" si="2"/>
        <v>0.82979999999999998</v>
      </c>
      <c r="H20" s="10"/>
      <c r="I20" s="10">
        <v>0.67969999999999997</v>
      </c>
      <c r="J20" s="8">
        <f t="shared" si="0"/>
        <v>947.98443603515591</v>
      </c>
      <c r="K20" s="8"/>
      <c r="L20" s="7">
        <v>0.13919999999999999</v>
      </c>
      <c r="N20">
        <v>829.8</v>
      </c>
      <c r="O20">
        <v>253.50802001953099</v>
      </c>
      <c r="R20" s="4">
        <f t="shared" si="1"/>
        <v>526.65802001953102</v>
      </c>
    </row>
    <row r="21" spans="1:18">
      <c r="A21" s="12" t="s">
        <v>34</v>
      </c>
      <c r="B21">
        <f>1.52%</f>
        <v>1.52E-2</v>
      </c>
      <c r="C21" s="9">
        <v>221.4</v>
      </c>
      <c r="D21" s="10">
        <v>0</v>
      </c>
      <c r="E21" s="11">
        <v>15.17</v>
      </c>
      <c r="F21" s="6">
        <v>706.66700000000003</v>
      </c>
      <c r="G21" s="8">
        <f t="shared" si="2"/>
        <v>0.88690000000000002</v>
      </c>
      <c r="H21" s="8"/>
      <c r="I21" s="10">
        <v>0.70599999999999996</v>
      </c>
      <c r="J21" s="8">
        <f t="shared" si="0"/>
        <v>978.7824096679692</v>
      </c>
      <c r="K21" s="8"/>
      <c r="L21" s="7">
        <v>0.15629999999999999</v>
      </c>
      <c r="N21">
        <v>886.9</v>
      </c>
      <c r="O21">
        <v>270.618005371094</v>
      </c>
      <c r="R21" s="4">
        <f t="shared" si="1"/>
        <v>543.76800537109398</v>
      </c>
    </row>
    <row r="22" spans="1:18">
      <c r="A22" s="12" t="s">
        <v>35</v>
      </c>
      <c r="B22">
        <f>1.2%</f>
        <v>1.2E-2</v>
      </c>
      <c r="C22" s="9">
        <v>226.4</v>
      </c>
      <c r="D22" s="10">
        <v>0</v>
      </c>
      <c r="E22" s="11">
        <v>14.2</v>
      </c>
      <c r="F22" s="6">
        <v>720.55600000000004</v>
      </c>
      <c r="G22" s="8">
        <f t="shared" si="2"/>
        <v>0.94410000000000005</v>
      </c>
      <c r="H22" s="8"/>
      <c r="I22" s="10">
        <v>0.74180000000000001</v>
      </c>
      <c r="J22" s="8">
        <f t="shared" si="0"/>
        <v>1007.8920043945309</v>
      </c>
      <c r="K22" s="8"/>
      <c r="L22" s="7">
        <v>0.15970000000000001</v>
      </c>
      <c r="N22">
        <v>944.1</v>
      </c>
      <c r="O22">
        <v>286.79000244140599</v>
      </c>
      <c r="R22" s="4">
        <f t="shared" si="1"/>
        <v>559.94000244140602</v>
      </c>
    </row>
    <row r="23" spans="1:18">
      <c r="A23" s="12" t="s">
        <v>36</v>
      </c>
      <c r="B23">
        <f>1.16%</f>
        <v>1.1599999999999999E-2</v>
      </c>
      <c r="C23" s="9">
        <v>240.5</v>
      </c>
      <c r="D23" s="10">
        <v>0</v>
      </c>
      <c r="E23" s="11">
        <v>13.17</v>
      </c>
      <c r="F23" s="6">
        <v>733.33</v>
      </c>
      <c r="G23" s="8">
        <f t="shared" si="2"/>
        <v>1.0012000000000001</v>
      </c>
      <c r="H23" s="8"/>
      <c r="I23" s="10">
        <v>0.76990000000000003</v>
      </c>
      <c r="J23" s="8">
        <f t="shared" si="0"/>
        <v>1035.5382202148442</v>
      </c>
      <c r="K23" s="8"/>
      <c r="L23" s="7">
        <v>0.16889999999999999</v>
      </c>
      <c r="N23">
        <v>1001.2</v>
      </c>
      <c r="O23">
        <v>302.149011230469</v>
      </c>
      <c r="R23" s="4">
        <f t="shared" si="1"/>
        <v>575.29901123046898</v>
      </c>
    </row>
    <row r="24" spans="1:18">
      <c r="A24" s="12" t="s">
        <v>37</v>
      </c>
      <c r="B24">
        <f>1.14%</f>
        <v>1.1399999999999999E-2</v>
      </c>
      <c r="C24" s="9">
        <v>254.5</v>
      </c>
      <c r="D24" s="10">
        <v>0</v>
      </c>
      <c r="E24" s="11">
        <v>12.13</v>
      </c>
      <c r="F24" s="6">
        <v>745</v>
      </c>
      <c r="G24" s="8">
        <f t="shared" si="2"/>
        <v>1.0583</v>
      </c>
      <c r="H24" s="8"/>
      <c r="I24" s="10">
        <v>0.78949999999999998</v>
      </c>
      <c r="J24" s="8">
        <f t="shared" si="0"/>
        <v>1061.7462158203134</v>
      </c>
      <c r="K24" s="8"/>
      <c r="L24" s="7">
        <v>0.1774</v>
      </c>
      <c r="N24">
        <v>1058.3</v>
      </c>
      <c r="O24">
        <v>316.70900878906298</v>
      </c>
      <c r="R24" s="4">
        <f t="shared" si="1"/>
        <v>589.85900878906295</v>
      </c>
    </row>
    <row r="25" spans="1:18">
      <c r="A25" s="12" t="s">
        <v>38</v>
      </c>
      <c r="B25">
        <f>1.02%</f>
        <v>1.0200000000000001E-2</v>
      </c>
      <c r="C25" s="9">
        <v>268.5</v>
      </c>
      <c r="D25" s="10">
        <v>0</v>
      </c>
      <c r="E25" s="11">
        <v>13.58</v>
      </c>
      <c r="F25" s="6">
        <v>776.11</v>
      </c>
      <c r="G25" s="8">
        <f t="shared" si="2"/>
        <v>1.1154999999999999</v>
      </c>
      <c r="H25" s="8"/>
      <c r="I25" s="10">
        <v>0.82699999999999996</v>
      </c>
      <c r="J25" s="8">
        <f t="shared" si="0"/>
        <v>1086.8382202148441</v>
      </c>
      <c r="K25" s="8"/>
      <c r="L25" s="7">
        <v>0.18540000000000001</v>
      </c>
      <c r="N25">
        <v>1115.5</v>
      </c>
      <c r="O25">
        <v>330.649011230469</v>
      </c>
      <c r="R25" s="4">
        <f t="shared" si="1"/>
        <v>603.79901123046898</v>
      </c>
    </row>
    <row r="26" spans="1:18">
      <c r="A26" s="12" t="s">
        <v>39</v>
      </c>
      <c r="B26">
        <f>1-SUM(B3:B25)</f>
        <v>0.1049000000000001</v>
      </c>
      <c r="C26" s="9">
        <v>282.60000000000002</v>
      </c>
      <c r="D26" s="10">
        <v>0</v>
      </c>
      <c r="E26" s="11">
        <v>11.1</v>
      </c>
      <c r="F26" s="6">
        <v>767.22</v>
      </c>
      <c r="G26" s="8">
        <f t="shared" si="2"/>
        <v>1.1725999999999999</v>
      </c>
      <c r="H26" s="8"/>
      <c r="I26" s="10">
        <v>0.90700000000000003</v>
      </c>
      <c r="J26" s="8">
        <f t="shared" si="0"/>
        <v>1110.4722290039058</v>
      </c>
      <c r="K26" s="8"/>
      <c r="L26" s="7">
        <v>0.193</v>
      </c>
      <c r="N26">
        <v>1172.5999999999999</v>
      </c>
      <c r="O26">
        <v>343.77901611328099</v>
      </c>
      <c r="R26" s="4">
        <f t="shared" si="1"/>
        <v>616.92901611328102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Vemund Flatebakken</cp:lastModifiedBy>
  <dcterms:created xsi:type="dcterms:W3CDTF">2015-09-21T13:48:33Z</dcterms:created>
  <dcterms:modified xsi:type="dcterms:W3CDTF">2017-06-05T16:15:42Z</dcterms:modified>
</cp:coreProperties>
</file>