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stanko_ntnu_no/Documents/Documents/Semester/2025_1/TPG4230/Exam/"/>
    </mc:Choice>
  </mc:AlternateContent>
  <xr:revisionPtr revIDLastSave="28" documentId="13_ncr:1_{D066460B-8CFD-47C6-B150-3039B2D3D583}" xr6:coauthVersionLast="47" xr6:coauthVersionMax="47" xr10:uidLastSave="{9766855D-5527-4233-8CA7-0CFE21B4A579}"/>
  <bookViews>
    <workbookView xWindow="-120" yWindow="-120" windowWidth="51840" windowHeight="21120" xr2:uid="{35FA3371-EBB2-4AD5-9F55-EEC7CD655F80}"/>
  </bookViews>
  <sheets>
    <sheet name="Problem_1" sheetId="2" r:id="rId1"/>
    <sheet name="Problem_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2" l="1"/>
  <c r="C94" i="2"/>
  <c r="D94" i="2" s="1"/>
  <c r="C93" i="2"/>
  <c r="D93" i="2" s="1"/>
  <c r="C92" i="2"/>
  <c r="D92" i="2" s="1"/>
  <c r="C91" i="2"/>
  <c r="D91" i="2" s="1"/>
  <c r="D90" i="2"/>
  <c r="C90" i="2"/>
  <c r="C89" i="2"/>
  <c r="D89" i="2" s="1"/>
  <c r="C88" i="2"/>
  <c r="D88" i="2" s="1"/>
  <c r="D87" i="2"/>
  <c r="C87" i="2"/>
  <c r="C86" i="2"/>
  <c r="D86" i="2" s="1"/>
  <c r="C85" i="2"/>
  <c r="D85" i="2" s="1"/>
  <c r="C84" i="2"/>
  <c r="D84" i="2" s="1"/>
  <c r="D83" i="2"/>
  <c r="D82" i="2"/>
  <c r="D81" i="2"/>
  <c r="D80" i="2"/>
  <c r="D79" i="2"/>
  <c r="C75" i="2"/>
  <c r="C73" i="2"/>
  <c r="C74" i="2" s="1"/>
  <c r="F67" i="2"/>
  <c r="F36" i="2"/>
  <c r="C42" i="2"/>
  <c r="C43" i="2" s="1"/>
  <c r="C15" i="2"/>
  <c r="C16" i="2" s="1"/>
  <c r="D63" i="2"/>
  <c r="D64" i="2"/>
  <c r="D65" i="2"/>
  <c r="D58" i="2"/>
  <c r="D59" i="2"/>
  <c r="D61" i="2"/>
  <c r="D62" i="2"/>
  <c r="C53" i="2"/>
  <c r="D53" i="2" s="1"/>
  <c r="C54" i="2"/>
  <c r="D54" i="2" s="1"/>
  <c r="C55" i="2"/>
  <c r="D55" i="2" s="1"/>
  <c r="C56" i="2"/>
  <c r="D56" i="2" s="1"/>
  <c r="C57" i="2"/>
  <c r="D57" i="2" s="1"/>
  <c r="C58" i="2"/>
  <c r="C59" i="2"/>
  <c r="C60" i="2"/>
  <c r="D60" i="2" s="1"/>
  <c r="C61" i="2"/>
  <c r="C62" i="2"/>
  <c r="C63" i="2"/>
  <c r="C64" i="2"/>
  <c r="C65" i="2"/>
  <c r="C66" i="2"/>
  <c r="D66" i="2" s="1"/>
  <c r="C52" i="2"/>
  <c r="D52" i="2" s="1"/>
  <c r="D51" i="2"/>
  <c r="D50" i="2"/>
  <c r="D49" i="2"/>
  <c r="D48" i="2"/>
  <c r="D47" i="2"/>
  <c r="D22" i="2"/>
  <c r="D23" i="2"/>
  <c r="D24" i="2"/>
  <c r="D25" i="2"/>
  <c r="D28" i="2"/>
  <c r="D29" i="2"/>
  <c r="D31" i="2"/>
  <c r="D32" i="2"/>
  <c r="D33" i="2"/>
  <c r="D34" i="2"/>
  <c r="D35" i="2"/>
  <c r="D21" i="2"/>
  <c r="C27" i="2"/>
  <c r="D27" i="2" s="1"/>
  <c r="C28" i="2"/>
  <c r="C29" i="2"/>
  <c r="C30" i="2"/>
  <c r="D30" i="2" s="1"/>
  <c r="C31" i="2"/>
  <c r="C32" i="2"/>
  <c r="C33" i="2"/>
  <c r="C34" i="2"/>
  <c r="C35" i="2"/>
  <c r="C26" i="2"/>
  <c r="D26" i="2" s="1"/>
  <c r="C12" i="2"/>
  <c r="C13" i="2" s="1"/>
  <c r="C30" i="1"/>
  <c r="C29" i="1"/>
  <c r="C27" i="1"/>
  <c r="C25" i="1"/>
  <c r="C7" i="1"/>
  <c r="C15" i="1" s="1"/>
  <c r="C16" i="1" s="1"/>
  <c r="C18" i="1"/>
  <c r="C20" i="1" s="1"/>
  <c r="C21" i="1" s="1"/>
  <c r="D36" i="2" l="1"/>
  <c r="D38" i="2" s="1"/>
  <c r="D67" i="2"/>
  <c r="D69" i="2" s="1"/>
  <c r="D95" i="2"/>
</calcChain>
</file>

<file path=xl/sharedStrings.xml><?xml version="1.0" encoding="utf-8"?>
<sst xmlns="http://schemas.openxmlformats.org/spreadsheetml/2006/main" count="113" uniqueCount="54">
  <si>
    <t>Di</t>
  </si>
  <si>
    <t>[m]</t>
  </si>
  <si>
    <t>Leff</t>
  </si>
  <si>
    <t>hw</t>
  </si>
  <si>
    <t>hL</t>
  </si>
  <si>
    <t>hweir</t>
  </si>
  <si>
    <t>tres water</t>
  </si>
  <si>
    <t>[s]</t>
  </si>
  <si>
    <t>tres water new</t>
  </si>
  <si>
    <t>qo,plateau</t>
  </si>
  <si>
    <t>[Sm3/d]</t>
  </si>
  <si>
    <t>GOR</t>
  </si>
  <si>
    <t>[Sm3/Sm3]</t>
  </si>
  <si>
    <t>WC</t>
  </si>
  <si>
    <t>[-]</t>
  </si>
  <si>
    <t>Aw</t>
  </si>
  <si>
    <t>[m2]</t>
  </si>
  <si>
    <t>qw,max</t>
  </si>
  <si>
    <t>Wc,max</t>
  </si>
  <si>
    <t>qw,max,new</t>
  </si>
  <si>
    <t>Task 1</t>
  </si>
  <si>
    <t>Task 2</t>
  </si>
  <si>
    <t>G</t>
  </si>
  <si>
    <t>[Sm3]</t>
  </si>
  <si>
    <t>qplateau</t>
  </si>
  <si>
    <t>Nwells</t>
  </si>
  <si>
    <t>qppo,well</t>
  </si>
  <si>
    <t>Nr days in a year</t>
  </si>
  <si>
    <t>[d]</t>
  </si>
  <si>
    <t>Production potential at year 10 should be greater than desired plateau rate</t>
  </si>
  <si>
    <t>Gp (at year 10)</t>
  </si>
  <si>
    <t>Desired plateau</t>
  </si>
  <si>
    <t>[y]</t>
  </si>
  <si>
    <t>yes, it is possible to produce for 10 years</t>
  </si>
  <si>
    <t>Gp where qpp=qplateu</t>
  </si>
  <si>
    <t>plateau duration</t>
  </si>
  <si>
    <t>end of year</t>
  </si>
  <si>
    <t>total gas produced in year</t>
  </si>
  <si>
    <t>gas price</t>
  </si>
  <si>
    <t>[USD/Sm3]</t>
  </si>
  <si>
    <t>discount factor</t>
  </si>
  <si>
    <t>Discounted income</t>
  </si>
  <si>
    <t>[USD]</t>
  </si>
  <si>
    <t>SUM=</t>
  </si>
  <si>
    <t>Well cost [USD]</t>
  </si>
  <si>
    <t>qpp (at year 10)</t>
  </si>
  <si>
    <t>Equation</t>
  </si>
  <si>
    <t>tini [y]</t>
  </si>
  <si>
    <t>deltatp [y]</t>
  </si>
  <si>
    <t>Task 3. Alternate solution - Less wells</t>
  </si>
  <si>
    <t>Nwells required</t>
  </si>
  <si>
    <t>Qp (10 years plateau)</t>
  </si>
  <si>
    <t>Actual plateau duration</t>
  </si>
  <si>
    <t>Task 3 (longer plateau)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</si>
</sst>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0" applyNumberFormat="1" applyFont="1"/>
    <xf numFmtId="2" fontId="3" fillId="0" borderId="0" xfId="0" applyNumberFormat="1" applyFont="1"/>
    <xf numFmtId="0" fontId="2" fillId="0" borderId="0" xfId="0" applyFont="1"/>
    <xf numFmtId="11" fontId="1" fillId="0" borderId="0" xfId="0" applyNumberFormat="1" applyFont="1"/>
    <xf numFmtId="1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EAFE5-E961-44AA-9439-551FCAFBCB4E}">
  <dimension ref="A2:F97"/>
  <sheetViews>
    <sheetView tabSelected="1" topLeftCell="A33" zoomScale="115" zoomScaleNormal="115" workbookViewId="0">
      <selection activeCell="A41" sqref="A41"/>
    </sheetView>
  </sheetViews>
  <sheetFormatPr defaultRowHeight="15" x14ac:dyDescent="0.25"/>
  <cols>
    <col min="1" max="1" width="20.5703125" customWidth="1"/>
    <col min="2" max="2" width="10.7109375" bestFit="1" customWidth="1"/>
    <col min="3" max="3" width="21.85546875" customWidth="1"/>
    <col min="4" max="4" width="17" customWidth="1"/>
    <col min="5" max="5" width="13.28515625" bestFit="1" customWidth="1"/>
  </cols>
  <sheetData>
    <row r="2" spans="1:4" x14ac:dyDescent="0.25">
      <c r="A2" t="s">
        <v>22</v>
      </c>
      <c r="B2" t="s">
        <v>23</v>
      </c>
      <c r="C2" s="6">
        <v>12000000000</v>
      </c>
    </row>
    <row r="3" spans="1:4" x14ac:dyDescent="0.25">
      <c r="A3" t="s">
        <v>24</v>
      </c>
      <c r="B3" t="s">
        <v>10</v>
      </c>
      <c r="C3" s="6">
        <v>2500000</v>
      </c>
    </row>
    <row r="4" spans="1:4" x14ac:dyDescent="0.25">
      <c r="A4" t="s">
        <v>25</v>
      </c>
      <c r="B4" t="s">
        <v>14</v>
      </c>
      <c r="C4" s="1">
        <v>7</v>
      </c>
    </row>
    <row r="5" spans="1:4" x14ac:dyDescent="0.25">
      <c r="A5" t="s">
        <v>27</v>
      </c>
      <c r="B5" t="s">
        <v>28</v>
      </c>
      <c r="C5" s="1">
        <v>355</v>
      </c>
    </row>
    <row r="6" spans="1:4" x14ac:dyDescent="0.25">
      <c r="A6" t="s">
        <v>31</v>
      </c>
      <c r="B6" t="s">
        <v>32</v>
      </c>
      <c r="C6" s="1">
        <v>10</v>
      </c>
    </row>
    <row r="7" spans="1:4" x14ac:dyDescent="0.25">
      <c r="A7" t="s">
        <v>26</v>
      </c>
      <c r="B7" t="s">
        <v>10</v>
      </c>
      <c r="C7" s="6">
        <v>2500000</v>
      </c>
    </row>
    <row r="9" spans="1:4" x14ac:dyDescent="0.25">
      <c r="A9" s="5" t="s">
        <v>20</v>
      </c>
    </row>
    <row r="10" spans="1:4" x14ac:dyDescent="0.25">
      <c r="A10" t="s">
        <v>29</v>
      </c>
    </row>
    <row r="12" spans="1:4" x14ac:dyDescent="0.25">
      <c r="A12" t="s">
        <v>30</v>
      </c>
      <c r="B12" t="s">
        <v>23</v>
      </c>
      <c r="C12" s="7">
        <f>C3*C5*C6</f>
        <v>8875000000</v>
      </c>
    </row>
    <row r="13" spans="1:4" x14ac:dyDescent="0.25">
      <c r="A13" t="s">
        <v>45</v>
      </c>
      <c r="B13" t="s">
        <v>10</v>
      </c>
      <c r="C13" s="7">
        <f>(1-1.14*C12/C2)*C4*C7</f>
        <v>2745312.5</v>
      </c>
      <c r="D13" t="s">
        <v>33</v>
      </c>
    </row>
    <row r="14" spans="1:4" x14ac:dyDescent="0.25">
      <c r="A14" s="5" t="s">
        <v>21</v>
      </c>
    </row>
    <row r="15" spans="1:4" x14ac:dyDescent="0.25">
      <c r="A15" t="s">
        <v>34</v>
      </c>
      <c r="B15" t="s">
        <v>23</v>
      </c>
      <c r="C15" s="7">
        <f>(1-$C$3/($C$4*$C$7))*C2/1.14</f>
        <v>9022556390.9774456</v>
      </c>
    </row>
    <row r="16" spans="1:4" x14ac:dyDescent="0.25">
      <c r="A16" t="s">
        <v>35</v>
      </c>
      <c r="B16" t="s">
        <v>32</v>
      </c>
      <c r="C16" s="4">
        <f>C15/($C$3*$C$5)</f>
        <v>10.166260722228108</v>
      </c>
    </row>
    <row r="17" spans="1:4" x14ac:dyDescent="0.25">
      <c r="A17" t="s">
        <v>38</v>
      </c>
      <c r="B17" t="s">
        <v>39</v>
      </c>
      <c r="C17" s="1">
        <v>0.08</v>
      </c>
    </row>
    <row r="18" spans="1:4" x14ac:dyDescent="0.25">
      <c r="A18" t="s">
        <v>40</v>
      </c>
      <c r="B18" t="s">
        <v>14</v>
      </c>
      <c r="C18" s="1">
        <v>0.08</v>
      </c>
    </row>
    <row r="19" spans="1:4" x14ac:dyDescent="0.25">
      <c r="B19" t="s">
        <v>36</v>
      </c>
      <c r="C19" t="s">
        <v>37</v>
      </c>
      <c r="D19" t="s">
        <v>41</v>
      </c>
    </row>
    <row r="20" spans="1:4" x14ac:dyDescent="0.25">
      <c r="C20" t="s">
        <v>23</v>
      </c>
      <c r="D20" t="s">
        <v>42</v>
      </c>
    </row>
    <row r="21" spans="1:4" x14ac:dyDescent="0.25">
      <c r="B21" s="1">
        <v>0</v>
      </c>
      <c r="C21" s="1">
        <v>0</v>
      </c>
      <c r="D21" s="2">
        <f>C21*$C$17/((1+$C$18)^B21)</f>
        <v>0</v>
      </c>
    </row>
    <row r="22" spans="1:4" x14ac:dyDescent="0.25">
      <c r="B22" s="1">
        <v>1</v>
      </c>
      <c r="C22" s="1">
        <v>0</v>
      </c>
      <c r="D22" s="2">
        <f t="shared" ref="D22:D35" si="0">C22*$C$17/((1+$C$18)^B22)</f>
        <v>0</v>
      </c>
    </row>
    <row r="23" spans="1:4" x14ac:dyDescent="0.25">
      <c r="B23" s="1">
        <v>2</v>
      </c>
      <c r="C23" s="1">
        <v>0</v>
      </c>
      <c r="D23" s="2">
        <f t="shared" si="0"/>
        <v>0</v>
      </c>
    </row>
    <row r="24" spans="1:4" x14ac:dyDescent="0.25">
      <c r="B24" s="1">
        <v>3</v>
      </c>
      <c r="C24" s="1">
        <v>0</v>
      </c>
      <c r="D24" s="2">
        <f t="shared" si="0"/>
        <v>0</v>
      </c>
    </row>
    <row r="25" spans="1:4" x14ac:dyDescent="0.25">
      <c r="B25" s="1">
        <v>4</v>
      </c>
      <c r="C25" s="1">
        <v>0</v>
      </c>
      <c r="D25" s="2">
        <f t="shared" si="0"/>
        <v>0</v>
      </c>
    </row>
    <row r="26" spans="1:4" x14ac:dyDescent="0.25">
      <c r="B26" s="1">
        <v>5</v>
      </c>
      <c r="C26" s="7">
        <f>$C$3*$C$5</f>
        <v>887500000</v>
      </c>
      <c r="D26" s="7">
        <f t="shared" si="0"/>
        <v>48321406.98939646</v>
      </c>
    </row>
    <row r="27" spans="1:4" x14ac:dyDescent="0.25">
      <c r="B27" s="1">
        <v>6</v>
      </c>
      <c r="C27" s="7">
        <f t="shared" ref="C27:C35" si="1">$C$3*$C$5</f>
        <v>887500000</v>
      </c>
      <c r="D27" s="7">
        <f t="shared" si="0"/>
        <v>44742043.508700423</v>
      </c>
    </row>
    <row r="28" spans="1:4" x14ac:dyDescent="0.25">
      <c r="B28" s="1">
        <v>7</v>
      </c>
      <c r="C28" s="7">
        <f t="shared" si="1"/>
        <v>887500000</v>
      </c>
      <c r="D28" s="7">
        <f t="shared" si="0"/>
        <v>41427818.0636115</v>
      </c>
    </row>
    <row r="29" spans="1:4" x14ac:dyDescent="0.25">
      <c r="B29" s="1">
        <v>8</v>
      </c>
      <c r="C29" s="7">
        <f t="shared" si="1"/>
        <v>887500000</v>
      </c>
      <c r="D29" s="7">
        <f t="shared" si="0"/>
        <v>38359090.799640283</v>
      </c>
    </row>
    <row r="30" spans="1:4" x14ac:dyDescent="0.25">
      <c r="B30" s="1">
        <v>9</v>
      </c>
      <c r="C30" s="7">
        <f t="shared" si="1"/>
        <v>887500000</v>
      </c>
      <c r="D30" s="7">
        <f t="shared" si="0"/>
        <v>35517676.666333586</v>
      </c>
    </row>
    <row r="31" spans="1:4" x14ac:dyDescent="0.25">
      <c r="B31" s="1">
        <v>10</v>
      </c>
      <c r="C31" s="7">
        <f t="shared" si="1"/>
        <v>887500000</v>
      </c>
      <c r="D31" s="7">
        <f t="shared" si="0"/>
        <v>32886737.654012583</v>
      </c>
    </row>
    <row r="32" spans="1:4" x14ac:dyDescent="0.25">
      <c r="B32" s="1">
        <v>11</v>
      </c>
      <c r="C32" s="7">
        <f t="shared" si="1"/>
        <v>887500000</v>
      </c>
      <c r="D32" s="7">
        <f t="shared" si="0"/>
        <v>30450683.012974612</v>
      </c>
    </row>
    <row r="33" spans="1:6" x14ac:dyDescent="0.25">
      <c r="B33" s="1">
        <v>12</v>
      </c>
      <c r="C33" s="7">
        <f t="shared" si="1"/>
        <v>887500000</v>
      </c>
      <c r="D33" s="7">
        <f t="shared" si="0"/>
        <v>28195076.863865379</v>
      </c>
    </row>
    <row r="34" spans="1:6" x14ac:dyDescent="0.25">
      <c r="B34" s="1">
        <v>13</v>
      </c>
      <c r="C34" s="7">
        <f t="shared" si="1"/>
        <v>887500000</v>
      </c>
      <c r="D34" s="7">
        <f t="shared" si="0"/>
        <v>26106552.651727203</v>
      </c>
      <c r="E34" t="s">
        <v>47</v>
      </c>
      <c r="F34" s="1">
        <v>4</v>
      </c>
    </row>
    <row r="35" spans="1:6" x14ac:dyDescent="0.25">
      <c r="B35" s="1">
        <v>14</v>
      </c>
      <c r="C35" s="7">
        <f t="shared" si="1"/>
        <v>887500000</v>
      </c>
      <c r="D35" s="7">
        <f t="shared" si="0"/>
        <v>24172733.936784443</v>
      </c>
      <c r="E35" t="s">
        <v>48</v>
      </c>
      <c r="F35" s="1">
        <v>10</v>
      </c>
    </row>
    <row r="36" spans="1:6" x14ac:dyDescent="0.25">
      <c r="C36" t="s">
        <v>43</v>
      </c>
      <c r="D36" s="7">
        <f>SUM(D21:D35)</f>
        <v>350179820.14704651</v>
      </c>
      <c r="E36" t="s">
        <v>46</v>
      </c>
      <c r="F36" s="7">
        <f>$C$3*$C$5*$C$17*(EXP(-$C$18*F34)-EXP(-$C$18*(F34+F35)))/$C$18</f>
        <v>354883952.67495316</v>
      </c>
    </row>
    <row r="38" spans="1:6" x14ac:dyDescent="0.25">
      <c r="C38" t="s">
        <v>44</v>
      </c>
      <c r="D38" s="7">
        <f>D36/$C$4</f>
        <v>50025688.592435218</v>
      </c>
    </row>
    <row r="40" spans="1:6" x14ac:dyDescent="0.25">
      <c r="A40" s="5" t="s">
        <v>53</v>
      </c>
    </row>
    <row r="41" spans="1:6" x14ac:dyDescent="0.25">
      <c r="A41" t="s">
        <v>22</v>
      </c>
      <c r="B41" t="s">
        <v>23</v>
      </c>
      <c r="C41" s="6">
        <v>18000000000</v>
      </c>
    </row>
    <row r="42" spans="1:6" x14ac:dyDescent="0.25">
      <c r="A42" t="s">
        <v>34</v>
      </c>
      <c r="B42" t="s">
        <v>23</v>
      </c>
      <c r="C42" s="7">
        <f>(1-C3/(C4*C7))*C41/1.14</f>
        <v>13533834586.466167</v>
      </c>
    </row>
    <row r="43" spans="1:6" x14ac:dyDescent="0.25">
      <c r="A43" t="s">
        <v>35</v>
      </c>
      <c r="B43" t="s">
        <v>32</v>
      </c>
      <c r="C43" s="2">
        <f>C42/(C3*C5)</f>
        <v>15.249391083342161</v>
      </c>
    </row>
    <row r="45" spans="1:6" x14ac:dyDescent="0.25">
      <c r="B45" t="s">
        <v>36</v>
      </c>
      <c r="C45" t="s">
        <v>37</v>
      </c>
      <c r="D45" t="s">
        <v>41</v>
      </c>
    </row>
    <row r="46" spans="1:6" x14ac:dyDescent="0.25">
      <c r="C46" t="s">
        <v>23</v>
      </c>
      <c r="D46" t="s">
        <v>42</v>
      </c>
    </row>
    <row r="47" spans="1:6" x14ac:dyDescent="0.25">
      <c r="B47" s="1">
        <v>0</v>
      </c>
      <c r="C47" s="1">
        <v>0</v>
      </c>
      <c r="D47" s="2">
        <f>C47*$C$17/((1+$C$18)^B47)</f>
        <v>0</v>
      </c>
    </row>
    <row r="48" spans="1:6" x14ac:dyDescent="0.25">
      <c r="B48" s="1">
        <v>1</v>
      </c>
      <c r="C48" s="1">
        <v>0</v>
      </c>
      <c r="D48" s="2">
        <f t="shared" ref="D48:D66" si="2">C48*$C$17/((1+$C$18)^B48)</f>
        <v>0</v>
      </c>
    </row>
    <row r="49" spans="2:4" x14ac:dyDescent="0.25">
      <c r="B49" s="1">
        <v>2</v>
      </c>
      <c r="C49" s="1">
        <v>0</v>
      </c>
      <c r="D49" s="2">
        <f t="shared" si="2"/>
        <v>0</v>
      </c>
    </row>
    <row r="50" spans="2:4" x14ac:dyDescent="0.25">
      <c r="B50" s="1">
        <v>3</v>
      </c>
      <c r="C50" s="1">
        <v>0</v>
      </c>
      <c r="D50" s="2">
        <f t="shared" si="2"/>
        <v>0</v>
      </c>
    </row>
    <row r="51" spans="2:4" x14ac:dyDescent="0.25">
      <c r="B51" s="1">
        <v>4</v>
      </c>
      <c r="C51" s="1">
        <v>0</v>
      </c>
      <c r="D51" s="2">
        <f t="shared" si="2"/>
        <v>0</v>
      </c>
    </row>
    <row r="52" spans="2:4" x14ac:dyDescent="0.25">
      <c r="B52" s="1">
        <v>5</v>
      </c>
      <c r="C52" s="7">
        <f>$C$3*$C$5</f>
        <v>887500000</v>
      </c>
      <c r="D52" s="7">
        <f t="shared" si="2"/>
        <v>48321406.98939646</v>
      </c>
    </row>
    <row r="53" spans="2:4" x14ac:dyDescent="0.25">
      <c r="B53" s="1">
        <v>6</v>
      </c>
      <c r="C53" s="7">
        <f t="shared" ref="C53:C66" si="3">$C$3*$C$5</f>
        <v>887500000</v>
      </c>
      <c r="D53" s="7">
        <f t="shared" si="2"/>
        <v>44742043.508700423</v>
      </c>
    </row>
    <row r="54" spans="2:4" x14ac:dyDescent="0.25">
      <c r="B54" s="1">
        <v>7</v>
      </c>
      <c r="C54" s="7">
        <f t="shared" si="3"/>
        <v>887500000</v>
      </c>
      <c r="D54" s="7">
        <f t="shared" si="2"/>
        <v>41427818.0636115</v>
      </c>
    </row>
    <row r="55" spans="2:4" x14ac:dyDescent="0.25">
      <c r="B55" s="1">
        <v>8</v>
      </c>
      <c r="C55" s="7">
        <f t="shared" si="3"/>
        <v>887500000</v>
      </c>
      <c r="D55" s="7">
        <f t="shared" si="2"/>
        <v>38359090.799640283</v>
      </c>
    </row>
    <row r="56" spans="2:4" x14ac:dyDescent="0.25">
      <c r="B56" s="1">
        <v>9</v>
      </c>
      <c r="C56" s="7">
        <f t="shared" si="3"/>
        <v>887500000</v>
      </c>
      <c r="D56" s="7">
        <f t="shared" si="2"/>
        <v>35517676.666333586</v>
      </c>
    </row>
    <row r="57" spans="2:4" x14ac:dyDescent="0.25">
      <c r="B57" s="1">
        <v>10</v>
      </c>
      <c r="C57" s="7">
        <f t="shared" si="3"/>
        <v>887500000</v>
      </c>
      <c r="D57" s="7">
        <f t="shared" si="2"/>
        <v>32886737.654012583</v>
      </c>
    </row>
    <row r="58" spans="2:4" x14ac:dyDescent="0.25">
      <c r="B58" s="1">
        <v>11</v>
      </c>
      <c r="C58" s="7">
        <f t="shared" si="3"/>
        <v>887500000</v>
      </c>
      <c r="D58" s="7">
        <f t="shared" si="2"/>
        <v>30450683.012974612</v>
      </c>
    </row>
    <row r="59" spans="2:4" x14ac:dyDescent="0.25">
      <c r="B59" s="1">
        <v>12</v>
      </c>
      <c r="C59" s="7">
        <f t="shared" si="3"/>
        <v>887500000</v>
      </c>
      <c r="D59" s="7">
        <f t="shared" si="2"/>
        <v>28195076.863865379</v>
      </c>
    </row>
    <row r="60" spans="2:4" x14ac:dyDescent="0.25">
      <c r="B60" s="1">
        <v>13</v>
      </c>
      <c r="C60" s="7">
        <f t="shared" si="3"/>
        <v>887500000</v>
      </c>
      <c r="D60" s="7">
        <f t="shared" si="2"/>
        <v>26106552.651727203</v>
      </c>
    </row>
    <row r="61" spans="2:4" x14ac:dyDescent="0.25">
      <c r="B61" s="1">
        <v>14</v>
      </c>
      <c r="C61" s="7">
        <f t="shared" si="3"/>
        <v>887500000</v>
      </c>
      <c r="D61" s="7">
        <f t="shared" si="2"/>
        <v>24172733.936784443</v>
      </c>
    </row>
    <row r="62" spans="2:4" x14ac:dyDescent="0.25">
      <c r="B62" s="1">
        <v>15</v>
      </c>
      <c r="C62" s="7">
        <f t="shared" si="3"/>
        <v>887500000</v>
      </c>
      <c r="D62" s="7">
        <f t="shared" si="2"/>
        <v>22382161.052578188</v>
      </c>
    </row>
    <row r="63" spans="2:4" x14ac:dyDescent="0.25">
      <c r="B63" s="1">
        <v>16</v>
      </c>
      <c r="C63" s="7">
        <f t="shared" si="3"/>
        <v>887500000</v>
      </c>
      <c r="D63" s="7">
        <f t="shared" si="2"/>
        <v>20724223.196831655</v>
      </c>
    </row>
    <row r="64" spans="2:4" x14ac:dyDescent="0.25">
      <c r="B64" s="1">
        <v>17</v>
      </c>
      <c r="C64" s="7">
        <f t="shared" si="3"/>
        <v>887500000</v>
      </c>
      <c r="D64" s="7">
        <f t="shared" si="2"/>
        <v>19189095.552621901</v>
      </c>
    </row>
    <row r="65" spans="1:6" x14ac:dyDescent="0.25">
      <c r="B65" s="1">
        <v>18</v>
      </c>
      <c r="C65" s="7">
        <f t="shared" si="3"/>
        <v>887500000</v>
      </c>
      <c r="D65" s="7">
        <f t="shared" si="2"/>
        <v>17767681.067242499</v>
      </c>
      <c r="E65" t="s">
        <v>47</v>
      </c>
      <c r="F65" s="1">
        <v>4</v>
      </c>
    </row>
    <row r="66" spans="1:6" x14ac:dyDescent="0.25">
      <c r="B66" s="1">
        <v>19</v>
      </c>
      <c r="C66" s="7">
        <f t="shared" si="3"/>
        <v>887500000</v>
      </c>
      <c r="D66" s="7">
        <f t="shared" si="2"/>
        <v>16451556.543743055</v>
      </c>
      <c r="E66" t="s">
        <v>48</v>
      </c>
      <c r="F66" s="1">
        <v>15</v>
      </c>
    </row>
    <row r="67" spans="1:6" x14ac:dyDescent="0.25">
      <c r="C67" t="s">
        <v>43</v>
      </c>
      <c r="D67" s="7">
        <f>SUM(D52:D66)</f>
        <v>446694537.56006384</v>
      </c>
      <c r="E67" t="s">
        <v>46</v>
      </c>
      <c r="F67" s="7">
        <f>$C$3*$C$5*$C$17*(EXP(-$C$18*F65)-EXP(-$C$18*(F65+F66)))/$C$18</f>
        <v>450350470.73281008</v>
      </c>
    </row>
    <row r="69" spans="1:6" x14ac:dyDescent="0.25">
      <c r="C69" t="s">
        <v>44</v>
      </c>
      <c r="D69" s="7">
        <f>D67/C4</f>
        <v>63813505.365723409</v>
      </c>
    </row>
    <row r="71" spans="1:6" x14ac:dyDescent="0.25">
      <c r="A71" s="5" t="s">
        <v>49</v>
      </c>
    </row>
    <row r="72" spans="1:6" x14ac:dyDescent="0.25">
      <c r="A72" t="s">
        <v>22</v>
      </c>
      <c r="B72" t="s">
        <v>23</v>
      </c>
      <c r="C72" s="6">
        <v>18000000000</v>
      </c>
    </row>
    <row r="73" spans="1:6" x14ac:dyDescent="0.25">
      <c r="A73" t="s">
        <v>51</v>
      </c>
      <c r="B73" t="s">
        <v>23</v>
      </c>
      <c r="C73" s="7">
        <f>C3*10*C5</f>
        <v>8875000000</v>
      </c>
    </row>
    <row r="74" spans="1:6" x14ac:dyDescent="0.25">
      <c r="A74" t="s">
        <v>50</v>
      </c>
      <c r="B74" t="s">
        <v>14</v>
      </c>
      <c r="C74" s="7">
        <f>C3/(C7*(1-1.14*C73/C72))</f>
        <v>2.2835394862036158</v>
      </c>
      <c r="D74" s="1">
        <v>3</v>
      </c>
    </row>
    <row r="75" spans="1:6" x14ac:dyDescent="0.25">
      <c r="A75" t="s">
        <v>52</v>
      </c>
      <c r="B75" t="s">
        <v>32</v>
      </c>
      <c r="C75" s="4">
        <f>((1-C3/(C7*D74))*C72/1.14)/(C5*C3)</f>
        <v>11.860637509266125</v>
      </c>
    </row>
    <row r="77" spans="1:6" x14ac:dyDescent="0.25">
      <c r="B77" t="s">
        <v>36</v>
      </c>
      <c r="C77" t="s">
        <v>37</v>
      </c>
      <c r="D77" t="s">
        <v>41</v>
      </c>
    </row>
    <row r="78" spans="1:6" x14ac:dyDescent="0.25">
      <c r="C78" t="s">
        <v>23</v>
      </c>
      <c r="D78" t="s">
        <v>42</v>
      </c>
    </row>
    <row r="79" spans="1:6" x14ac:dyDescent="0.25">
      <c r="B79" s="1">
        <v>0</v>
      </c>
      <c r="C79" s="1">
        <v>0</v>
      </c>
      <c r="D79" s="2">
        <f>C79*$C$17/((1+$C$18)^B79)</f>
        <v>0</v>
      </c>
    </row>
    <row r="80" spans="1:6" x14ac:dyDescent="0.25">
      <c r="B80" s="1">
        <v>1</v>
      </c>
      <c r="C80" s="1">
        <v>0</v>
      </c>
      <c r="D80" s="2">
        <f t="shared" ref="D80:D94" si="4">C80*$C$17/((1+$C$18)^B80)</f>
        <v>0</v>
      </c>
    </row>
    <row r="81" spans="2:4" x14ac:dyDescent="0.25">
      <c r="B81" s="1">
        <v>2</v>
      </c>
      <c r="C81" s="1">
        <v>0</v>
      </c>
      <c r="D81" s="2">
        <f t="shared" si="4"/>
        <v>0</v>
      </c>
    </row>
    <row r="82" spans="2:4" x14ac:dyDescent="0.25">
      <c r="B82" s="1">
        <v>3</v>
      </c>
      <c r="C82" s="1">
        <v>0</v>
      </c>
      <c r="D82" s="2">
        <f t="shared" si="4"/>
        <v>0</v>
      </c>
    </row>
    <row r="83" spans="2:4" x14ac:dyDescent="0.25">
      <c r="B83" s="1">
        <v>4</v>
      </c>
      <c r="C83" s="1">
        <v>0</v>
      </c>
      <c r="D83" s="2">
        <f t="shared" si="4"/>
        <v>0</v>
      </c>
    </row>
    <row r="84" spans="2:4" x14ac:dyDescent="0.25">
      <c r="B84" s="1">
        <v>5</v>
      </c>
      <c r="C84" s="7">
        <f>$C$3*$C$5</f>
        <v>887500000</v>
      </c>
      <c r="D84" s="7">
        <f t="shared" si="4"/>
        <v>48321406.98939646</v>
      </c>
    </row>
    <row r="85" spans="2:4" x14ac:dyDescent="0.25">
      <c r="B85" s="1">
        <v>6</v>
      </c>
      <c r="C85" s="7">
        <f t="shared" ref="C85:C94" si="5">$C$3*$C$5</f>
        <v>887500000</v>
      </c>
      <c r="D85" s="7">
        <f t="shared" si="4"/>
        <v>44742043.508700423</v>
      </c>
    </row>
    <row r="86" spans="2:4" x14ac:dyDescent="0.25">
      <c r="B86" s="1">
        <v>7</v>
      </c>
      <c r="C86" s="7">
        <f t="shared" si="5"/>
        <v>887500000</v>
      </c>
      <c r="D86" s="7">
        <f t="shared" si="4"/>
        <v>41427818.0636115</v>
      </c>
    </row>
    <row r="87" spans="2:4" x14ac:dyDescent="0.25">
      <c r="B87" s="1">
        <v>8</v>
      </c>
      <c r="C87" s="7">
        <f t="shared" si="5"/>
        <v>887500000</v>
      </c>
      <c r="D87" s="7">
        <f t="shared" si="4"/>
        <v>38359090.799640283</v>
      </c>
    </row>
    <row r="88" spans="2:4" x14ac:dyDescent="0.25">
      <c r="B88" s="1">
        <v>9</v>
      </c>
      <c r="C88" s="7">
        <f t="shared" si="5"/>
        <v>887500000</v>
      </c>
      <c r="D88" s="7">
        <f t="shared" si="4"/>
        <v>35517676.666333586</v>
      </c>
    </row>
    <row r="89" spans="2:4" x14ac:dyDescent="0.25">
      <c r="B89" s="1">
        <v>10</v>
      </c>
      <c r="C89" s="7">
        <f t="shared" si="5"/>
        <v>887500000</v>
      </c>
      <c r="D89" s="7">
        <f t="shared" si="4"/>
        <v>32886737.654012583</v>
      </c>
    </row>
    <row r="90" spans="2:4" x14ac:dyDescent="0.25">
      <c r="B90" s="1">
        <v>11</v>
      </c>
      <c r="C90" s="7">
        <f t="shared" si="5"/>
        <v>887500000</v>
      </c>
      <c r="D90" s="7">
        <f t="shared" si="4"/>
        <v>30450683.012974612</v>
      </c>
    </row>
    <row r="91" spans="2:4" x14ac:dyDescent="0.25">
      <c r="B91" s="1">
        <v>12</v>
      </c>
      <c r="C91" s="7">
        <f t="shared" si="5"/>
        <v>887500000</v>
      </c>
      <c r="D91" s="7">
        <f t="shared" si="4"/>
        <v>28195076.863865379</v>
      </c>
    </row>
    <row r="92" spans="2:4" x14ac:dyDescent="0.25">
      <c r="B92" s="1">
        <v>13</v>
      </c>
      <c r="C92" s="7">
        <f t="shared" si="5"/>
        <v>887500000</v>
      </c>
      <c r="D92" s="7">
        <f t="shared" si="4"/>
        <v>26106552.651727203</v>
      </c>
    </row>
    <row r="93" spans="2:4" x14ac:dyDescent="0.25">
      <c r="B93" s="1">
        <v>14</v>
      </c>
      <c r="C93" s="7">
        <f t="shared" si="5"/>
        <v>887500000</v>
      </c>
      <c r="D93" s="7">
        <f t="shared" si="4"/>
        <v>24172733.936784443</v>
      </c>
    </row>
    <row r="94" spans="2:4" x14ac:dyDescent="0.25">
      <c r="B94" s="1">
        <v>15</v>
      </c>
      <c r="C94" s="7">
        <f t="shared" si="5"/>
        <v>887500000</v>
      </c>
      <c r="D94" s="7">
        <f t="shared" si="4"/>
        <v>22382161.052578188</v>
      </c>
    </row>
    <row r="95" spans="2:4" x14ac:dyDescent="0.25">
      <c r="C95" t="s">
        <v>43</v>
      </c>
      <c r="D95" s="7">
        <f>SUM(D84:D94)</f>
        <v>372561981.19962472</v>
      </c>
    </row>
    <row r="97" spans="3:4" x14ac:dyDescent="0.25">
      <c r="C97" t="s">
        <v>44</v>
      </c>
      <c r="D97" s="7">
        <f>D95/D74</f>
        <v>124187327.06654157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355D6-392E-457A-8BD4-ED8B20559019}">
  <dimension ref="A1:C30"/>
  <sheetViews>
    <sheetView zoomScale="145" zoomScaleNormal="145" workbookViewId="0">
      <selection activeCell="C29" sqref="C29:C30"/>
    </sheetView>
  </sheetViews>
  <sheetFormatPr defaultRowHeight="15" x14ac:dyDescent="0.25"/>
  <cols>
    <col min="1" max="1" width="13.7109375" bestFit="1" customWidth="1"/>
    <col min="2" max="2" width="10.28515625" customWidth="1"/>
    <col min="3" max="3" width="10.7109375" bestFit="1" customWidth="1"/>
  </cols>
  <sheetData>
    <row r="1" spans="1:3" x14ac:dyDescent="0.25">
      <c r="A1" t="s">
        <v>0</v>
      </c>
      <c r="B1" t="s">
        <v>1</v>
      </c>
      <c r="C1" s="1">
        <v>4</v>
      </c>
    </row>
    <row r="2" spans="1:3" x14ac:dyDescent="0.25">
      <c r="A2" t="s">
        <v>2</v>
      </c>
      <c r="B2" t="s">
        <v>1</v>
      </c>
      <c r="C2" s="1">
        <v>12</v>
      </c>
    </row>
    <row r="3" spans="1:3" x14ac:dyDescent="0.25">
      <c r="A3" t="s">
        <v>3</v>
      </c>
      <c r="B3" t="s">
        <v>1</v>
      </c>
      <c r="C3" s="1">
        <v>1</v>
      </c>
    </row>
    <row r="4" spans="1:3" x14ac:dyDescent="0.25">
      <c r="A4" t="s">
        <v>4</v>
      </c>
      <c r="B4" t="s">
        <v>1</v>
      </c>
      <c r="C4" s="1">
        <v>2</v>
      </c>
    </row>
    <row r="5" spans="1:3" x14ac:dyDescent="0.25">
      <c r="A5" t="s">
        <v>5</v>
      </c>
      <c r="B5" t="s">
        <v>1</v>
      </c>
      <c r="C5" s="1">
        <v>1.3</v>
      </c>
    </row>
    <row r="6" spans="1:3" x14ac:dyDescent="0.25">
      <c r="C6" s="1"/>
    </row>
    <row r="7" spans="1:3" x14ac:dyDescent="0.25">
      <c r="A7" t="s">
        <v>15</v>
      </c>
      <c r="B7" t="s">
        <v>16</v>
      </c>
      <c r="C7" s="4">
        <f>(C3-C1*0.5)*SQRT(C1*C3-C3^2)+C1^2*0.25*ASIN(2*C3/C1-1)+PI()*C1^2/8</f>
        <v>2.4567393972175133</v>
      </c>
    </row>
    <row r="8" spans="1:3" x14ac:dyDescent="0.25">
      <c r="C8" s="1"/>
    </row>
    <row r="9" spans="1:3" x14ac:dyDescent="0.25">
      <c r="A9" t="s">
        <v>9</v>
      </c>
      <c r="B9" t="s">
        <v>10</v>
      </c>
      <c r="C9" s="1">
        <v>37000</v>
      </c>
    </row>
    <row r="10" spans="1:3" x14ac:dyDescent="0.25">
      <c r="A10" t="s">
        <v>11</v>
      </c>
      <c r="B10" t="s">
        <v>12</v>
      </c>
      <c r="C10" s="1">
        <v>120</v>
      </c>
    </row>
    <row r="11" spans="1:3" x14ac:dyDescent="0.25">
      <c r="A11" t="s">
        <v>13</v>
      </c>
      <c r="B11" t="s">
        <v>14</v>
      </c>
      <c r="C11" s="1">
        <v>0.2</v>
      </c>
    </row>
    <row r="12" spans="1:3" x14ac:dyDescent="0.25">
      <c r="A12" s="5" t="s">
        <v>20</v>
      </c>
      <c r="C12" s="2"/>
    </row>
    <row r="13" spans="1:3" x14ac:dyDescent="0.25">
      <c r="A13" t="s">
        <v>6</v>
      </c>
      <c r="B13" t="s">
        <v>7</v>
      </c>
      <c r="C13" s="1">
        <v>120</v>
      </c>
    </row>
    <row r="15" spans="1:3" x14ac:dyDescent="0.25">
      <c r="A15" t="s">
        <v>17</v>
      </c>
      <c r="B15" t="s">
        <v>10</v>
      </c>
      <c r="C15" s="2">
        <f>(C2/C13)*C7*24*3600</f>
        <v>21226.228391959314</v>
      </c>
    </row>
    <row r="16" spans="1:3" x14ac:dyDescent="0.25">
      <c r="A16" t="s">
        <v>18</v>
      </c>
      <c r="B16" t="s">
        <v>14</v>
      </c>
      <c r="C16" s="4">
        <f>C15/(C15+C9)</f>
        <v>0.36454754117116273</v>
      </c>
    </row>
    <row r="18" spans="1:3" x14ac:dyDescent="0.25">
      <c r="A18" t="s">
        <v>8</v>
      </c>
      <c r="B18" t="s">
        <v>7</v>
      </c>
      <c r="C18" s="1">
        <f>240</f>
        <v>240</v>
      </c>
    </row>
    <row r="20" spans="1:3" x14ac:dyDescent="0.25">
      <c r="A20" t="s">
        <v>19</v>
      </c>
      <c r="B20" t="s">
        <v>10</v>
      </c>
      <c r="C20" s="2">
        <f>(C2/C18)*C7*24*3600</f>
        <v>10613.114195979657</v>
      </c>
    </row>
    <row r="21" spans="1:3" x14ac:dyDescent="0.25">
      <c r="A21" t="s">
        <v>18</v>
      </c>
      <c r="B21" t="s">
        <v>14</v>
      </c>
      <c r="C21" s="3">
        <f>C20/(C20+C9)</f>
        <v>0.22290317227088255</v>
      </c>
    </row>
    <row r="23" spans="1:3" x14ac:dyDescent="0.25">
      <c r="A23" t="s">
        <v>21</v>
      </c>
    </row>
    <row r="24" spans="1:3" x14ac:dyDescent="0.25">
      <c r="A24" t="s">
        <v>3</v>
      </c>
      <c r="B24" t="s">
        <v>1</v>
      </c>
      <c r="C24" s="1">
        <v>1.2</v>
      </c>
    </row>
    <row r="25" spans="1:3" x14ac:dyDescent="0.25">
      <c r="A25" t="s">
        <v>15</v>
      </c>
      <c r="B25" t="s">
        <v>16</v>
      </c>
      <c r="C25" s="4">
        <f>(C24-C1*0.5)*SQRT(C1*C24-C24^2)+C1^2*0.25*ASIN(2*C24/C1-1)+PI()*C1^2/8</f>
        <v>3.1706937005237652</v>
      </c>
    </row>
    <row r="27" spans="1:3" x14ac:dyDescent="0.25">
      <c r="A27" t="s">
        <v>8</v>
      </c>
      <c r="B27" t="s">
        <v>7</v>
      </c>
      <c r="C27" s="1">
        <f>240</f>
        <v>240</v>
      </c>
    </row>
    <row r="29" spans="1:3" x14ac:dyDescent="0.25">
      <c r="A29" t="s">
        <v>19</v>
      </c>
      <c r="B29" t="s">
        <v>10</v>
      </c>
      <c r="C29" s="4">
        <f>(C2/C18)*C25*24*3600</f>
        <v>13697.396786262667</v>
      </c>
    </row>
    <row r="30" spans="1:3" x14ac:dyDescent="0.25">
      <c r="A30" t="s">
        <v>18</v>
      </c>
      <c r="B30" t="s">
        <v>14</v>
      </c>
      <c r="C30" s="4">
        <f>C29/(C29+C9)</f>
        <v>0.27017948957044302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Problem_1</vt:lpstr>
      <vt:lpstr>Problem_4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Stanko</dc:creator>
  <cp:lastModifiedBy>Milan Stanko</cp:lastModifiedBy>
  <dcterms:created xsi:type="dcterms:W3CDTF">2025-05-07T06:35:44Z</dcterms:created>
  <dcterms:modified xsi:type="dcterms:W3CDTF">2025-06-10T10:18:36Z</dcterms:modified>
</cp:coreProperties>
</file>