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8195" windowHeight="7710"/>
  </bookViews>
  <sheets>
    <sheet name="NPV" sheetId="1" r:id="rId1"/>
    <sheet name="NPV CHART (Surfactant Conc)" sheetId="4" r:id="rId2"/>
    <sheet name="NPV CHART (Well Configuration)" sheetId="5" r:id="rId3"/>
  </sheets>
  <definedNames>
    <definedName name="_xlnm.Print_Area" localSheetId="0">NPV!$A$185:$L$205</definedName>
  </definedNames>
  <calcPr calcId="125725"/>
</workbook>
</file>

<file path=xl/calcChain.xml><?xml version="1.0" encoding="utf-8"?>
<calcChain xmlns="http://schemas.openxmlformats.org/spreadsheetml/2006/main">
  <c r="E52" i="1"/>
  <c r="F52" s="1"/>
  <c r="I52" s="1"/>
  <c r="H52"/>
  <c r="E53"/>
  <c r="F53"/>
  <c r="H53"/>
  <c r="I53"/>
  <c r="J53" s="1"/>
  <c r="H239"/>
  <c r="E239"/>
  <c r="F239" s="1"/>
  <c r="I239" s="1"/>
  <c r="K239" s="1"/>
  <c r="H238"/>
  <c r="E238"/>
  <c r="F238" s="1"/>
  <c r="I238" s="1"/>
  <c r="K238" s="1"/>
  <c r="H237"/>
  <c r="E237"/>
  <c r="F237" s="1"/>
  <c r="I237" s="1"/>
  <c r="K237" s="1"/>
  <c r="H236"/>
  <c r="E236"/>
  <c r="F236" s="1"/>
  <c r="I236" s="1"/>
  <c r="K236" s="1"/>
  <c r="H235"/>
  <c r="E235"/>
  <c r="F235" s="1"/>
  <c r="I235" s="1"/>
  <c r="K235" s="1"/>
  <c r="H234"/>
  <c r="E234"/>
  <c r="F234" s="1"/>
  <c r="I234" s="1"/>
  <c r="K234" s="1"/>
  <c r="H233"/>
  <c r="E233"/>
  <c r="F233" s="1"/>
  <c r="I233" s="1"/>
  <c r="K233" s="1"/>
  <c r="H232"/>
  <c r="E232"/>
  <c r="F232" s="1"/>
  <c r="I232" s="1"/>
  <c r="K232" s="1"/>
  <c r="H231"/>
  <c r="E231"/>
  <c r="F231" s="1"/>
  <c r="I231" s="1"/>
  <c r="K231" s="1"/>
  <c r="H230"/>
  <c r="E230"/>
  <c r="F230" s="1"/>
  <c r="I230" s="1"/>
  <c r="K230" s="1"/>
  <c r="H229"/>
  <c r="E229"/>
  <c r="F229" s="1"/>
  <c r="I229" s="1"/>
  <c r="K229" s="1"/>
  <c r="H219"/>
  <c r="E219"/>
  <c r="F219" s="1"/>
  <c r="H218"/>
  <c r="E218"/>
  <c r="F218" s="1"/>
  <c r="I218" s="1"/>
  <c r="H217"/>
  <c r="E217"/>
  <c r="F217" s="1"/>
  <c r="H216"/>
  <c r="E216"/>
  <c r="F216" s="1"/>
  <c r="I216" s="1"/>
  <c r="H215"/>
  <c r="E215"/>
  <c r="F215" s="1"/>
  <c r="H214"/>
  <c r="E214"/>
  <c r="F214" s="1"/>
  <c r="I214" s="1"/>
  <c r="H213"/>
  <c r="E213"/>
  <c r="F213" s="1"/>
  <c r="H212"/>
  <c r="E212"/>
  <c r="F212" s="1"/>
  <c r="I212" s="1"/>
  <c r="H211"/>
  <c r="E211"/>
  <c r="F211" s="1"/>
  <c r="H210"/>
  <c r="E210"/>
  <c r="F210" s="1"/>
  <c r="I210" s="1"/>
  <c r="H209"/>
  <c r="E209"/>
  <c r="F209" s="1"/>
  <c r="I209" s="1"/>
  <c r="K209" s="1"/>
  <c r="E200"/>
  <c r="F200" s="1"/>
  <c r="G200" s="1"/>
  <c r="E199"/>
  <c r="F199" s="1"/>
  <c r="G199" s="1"/>
  <c r="E198"/>
  <c r="F198" s="1"/>
  <c r="G198" s="1"/>
  <c r="E197"/>
  <c r="F197" s="1"/>
  <c r="G197" s="1"/>
  <c r="E196"/>
  <c r="F196" s="1"/>
  <c r="G196" s="1"/>
  <c r="E195"/>
  <c r="F195" s="1"/>
  <c r="G195" s="1"/>
  <c r="E194"/>
  <c r="F194" s="1"/>
  <c r="G194" s="1"/>
  <c r="E193"/>
  <c r="F193" s="1"/>
  <c r="G193" s="1"/>
  <c r="E192"/>
  <c r="F192" s="1"/>
  <c r="G192" s="1"/>
  <c r="E191"/>
  <c r="F191" s="1"/>
  <c r="G191" s="1"/>
  <c r="E190"/>
  <c r="F190" s="1"/>
  <c r="G190" s="1"/>
  <c r="H179"/>
  <c r="E179"/>
  <c r="F179" s="1"/>
  <c r="H178"/>
  <c r="E178"/>
  <c r="F178" s="1"/>
  <c r="H177"/>
  <c r="E177"/>
  <c r="F177" s="1"/>
  <c r="H176"/>
  <c r="E176"/>
  <c r="F176" s="1"/>
  <c r="H175"/>
  <c r="E175"/>
  <c r="F175" s="1"/>
  <c r="H174"/>
  <c r="E174"/>
  <c r="F174" s="1"/>
  <c r="H173"/>
  <c r="E173"/>
  <c r="F173" s="1"/>
  <c r="H172"/>
  <c r="E172"/>
  <c r="F172" s="1"/>
  <c r="I172" s="1"/>
  <c r="J172" s="1"/>
  <c r="H171"/>
  <c r="E171"/>
  <c r="F171" s="1"/>
  <c r="H170"/>
  <c r="F170"/>
  <c r="E170"/>
  <c r="H169"/>
  <c r="E169"/>
  <c r="F169" s="1"/>
  <c r="H159"/>
  <c r="E159"/>
  <c r="F159" s="1"/>
  <c r="H158"/>
  <c r="E158"/>
  <c r="F158" s="1"/>
  <c r="H157"/>
  <c r="E157"/>
  <c r="F157" s="1"/>
  <c r="H156"/>
  <c r="E156"/>
  <c r="F156" s="1"/>
  <c r="H155"/>
  <c r="E155"/>
  <c r="F155" s="1"/>
  <c r="H154"/>
  <c r="E154"/>
  <c r="F154" s="1"/>
  <c r="H153"/>
  <c r="E153"/>
  <c r="F153" s="1"/>
  <c r="H152"/>
  <c r="E152"/>
  <c r="F152" s="1"/>
  <c r="H151"/>
  <c r="E151"/>
  <c r="F151" s="1"/>
  <c r="H150"/>
  <c r="E150"/>
  <c r="F150" s="1"/>
  <c r="H149"/>
  <c r="E149"/>
  <c r="F149" s="1"/>
  <c r="H139"/>
  <c r="E139"/>
  <c r="F139" s="1"/>
  <c r="H138"/>
  <c r="E138"/>
  <c r="F138" s="1"/>
  <c r="H137"/>
  <c r="E137"/>
  <c r="F137" s="1"/>
  <c r="H136"/>
  <c r="E136"/>
  <c r="F136" s="1"/>
  <c r="H135"/>
  <c r="E135"/>
  <c r="F135" s="1"/>
  <c r="H134"/>
  <c r="E134"/>
  <c r="F134" s="1"/>
  <c r="H133"/>
  <c r="E133"/>
  <c r="F133" s="1"/>
  <c r="H132"/>
  <c r="E132"/>
  <c r="F132" s="1"/>
  <c r="H131"/>
  <c r="E131"/>
  <c r="F131" s="1"/>
  <c r="H130"/>
  <c r="E130"/>
  <c r="F130" s="1"/>
  <c r="H129"/>
  <c r="E129"/>
  <c r="F129" s="1"/>
  <c r="H110"/>
  <c r="H111"/>
  <c r="H112"/>
  <c r="H113"/>
  <c r="H114"/>
  <c r="H115"/>
  <c r="H116"/>
  <c r="H117"/>
  <c r="H118"/>
  <c r="H119"/>
  <c r="H109"/>
  <c r="E110"/>
  <c r="F110" s="1"/>
  <c r="E111"/>
  <c r="F111" s="1"/>
  <c r="E112"/>
  <c r="F112" s="1"/>
  <c r="E113"/>
  <c r="F113" s="1"/>
  <c r="E114"/>
  <c r="F114" s="1"/>
  <c r="E115"/>
  <c r="F115" s="1"/>
  <c r="E116"/>
  <c r="F116" s="1"/>
  <c r="E117"/>
  <c r="F117" s="1"/>
  <c r="E118"/>
  <c r="F118" s="1"/>
  <c r="E119"/>
  <c r="F119" s="1"/>
  <c r="E109"/>
  <c r="F109" s="1"/>
  <c r="H100"/>
  <c r="E100"/>
  <c r="F100" s="1"/>
  <c r="H99"/>
  <c r="E99"/>
  <c r="F99" s="1"/>
  <c r="H98"/>
  <c r="E98"/>
  <c r="F98" s="1"/>
  <c r="H97"/>
  <c r="E97"/>
  <c r="F97" s="1"/>
  <c r="H96"/>
  <c r="E96"/>
  <c r="F96" s="1"/>
  <c r="H95"/>
  <c r="E95"/>
  <c r="F95" s="1"/>
  <c r="I95" s="1"/>
  <c r="J95" s="1"/>
  <c r="H94"/>
  <c r="E94"/>
  <c r="F94" s="1"/>
  <c r="H93"/>
  <c r="E93"/>
  <c r="F93" s="1"/>
  <c r="H92"/>
  <c r="E92"/>
  <c r="F92" s="1"/>
  <c r="H91"/>
  <c r="E91"/>
  <c r="F91" s="1"/>
  <c r="I91" s="1"/>
  <c r="J91" s="1"/>
  <c r="H90"/>
  <c r="E90"/>
  <c r="F90" s="1"/>
  <c r="H82"/>
  <c r="E82"/>
  <c r="F82" s="1"/>
  <c r="H81"/>
  <c r="E81"/>
  <c r="F81" s="1"/>
  <c r="H80"/>
  <c r="E80"/>
  <c r="F80" s="1"/>
  <c r="H79"/>
  <c r="E79"/>
  <c r="F79" s="1"/>
  <c r="H78"/>
  <c r="E78"/>
  <c r="F78" s="1"/>
  <c r="H77"/>
  <c r="E77"/>
  <c r="F77" s="1"/>
  <c r="H76"/>
  <c r="E76"/>
  <c r="F76" s="1"/>
  <c r="H75"/>
  <c r="E75"/>
  <c r="F75" s="1"/>
  <c r="H74"/>
  <c r="E74"/>
  <c r="F74" s="1"/>
  <c r="H73"/>
  <c r="E73"/>
  <c r="F73" s="1"/>
  <c r="H72"/>
  <c r="E72"/>
  <c r="F72" s="1"/>
  <c r="H62"/>
  <c r="E62"/>
  <c r="F62" s="1"/>
  <c r="H61"/>
  <c r="E61"/>
  <c r="F61" s="1"/>
  <c r="H60"/>
  <c r="E60"/>
  <c r="F60" s="1"/>
  <c r="H59"/>
  <c r="E59"/>
  <c r="F59" s="1"/>
  <c r="H58"/>
  <c r="E58"/>
  <c r="F58" s="1"/>
  <c r="H57"/>
  <c r="E57"/>
  <c r="F57" s="1"/>
  <c r="I57" s="1"/>
  <c r="J57" s="1"/>
  <c r="H56"/>
  <c r="E56"/>
  <c r="F56" s="1"/>
  <c r="H55"/>
  <c r="F55"/>
  <c r="E55"/>
  <c r="H54"/>
  <c r="E54"/>
  <c r="F54" s="1"/>
  <c r="E34"/>
  <c r="F34" s="1"/>
  <c r="E35"/>
  <c r="E36"/>
  <c r="F36" s="1"/>
  <c r="E37"/>
  <c r="E38"/>
  <c r="F38" s="1"/>
  <c r="E39"/>
  <c r="E40"/>
  <c r="F40" s="1"/>
  <c r="E41"/>
  <c r="E42"/>
  <c r="F42" s="1"/>
  <c r="E43"/>
  <c r="F43" s="1"/>
  <c r="E33"/>
  <c r="H34"/>
  <c r="H35"/>
  <c r="H36"/>
  <c r="H37"/>
  <c r="H38"/>
  <c r="H39"/>
  <c r="H40"/>
  <c r="H41"/>
  <c r="H42"/>
  <c r="H43"/>
  <c r="H33"/>
  <c r="F35"/>
  <c r="I35" s="1"/>
  <c r="J35" s="1"/>
  <c r="F37"/>
  <c r="F39"/>
  <c r="I39" s="1"/>
  <c r="J39" s="1"/>
  <c r="F41"/>
  <c r="F33"/>
  <c r="K52" l="1"/>
  <c r="K53" s="1"/>
  <c r="J52"/>
  <c r="H190"/>
  <c r="L229"/>
  <c r="L209"/>
  <c r="H191"/>
  <c r="H192" s="1"/>
  <c r="H193" s="1"/>
  <c r="H194" s="1"/>
  <c r="H195" s="1"/>
  <c r="H196" s="1"/>
  <c r="H197" s="1"/>
  <c r="H198" s="1"/>
  <c r="H199" s="1"/>
  <c r="H200" s="1"/>
  <c r="K240"/>
  <c r="L230"/>
  <c r="L231" s="1"/>
  <c r="L232" s="1"/>
  <c r="L233" s="1"/>
  <c r="L234" s="1"/>
  <c r="L235" s="1"/>
  <c r="L236" s="1"/>
  <c r="L237" s="1"/>
  <c r="L238" s="1"/>
  <c r="L239" s="1"/>
  <c r="I219"/>
  <c r="K219" s="1"/>
  <c r="I217"/>
  <c r="K217" s="1"/>
  <c r="I215"/>
  <c r="K215" s="1"/>
  <c r="I213"/>
  <c r="K213" s="1"/>
  <c r="I211"/>
  <c r="K211" s="1"/>
  <c r="I41"/>
  <c r="J41" s="1"/>
  <c r="I37"/>
  <c r="J37" s="1"/>
  <c r="I96"/>
  <c r="J96" s="1"/>
  <c r="I99"/>
  <c r="J99" s="1"/>
  <c r="I149"/>
  <c r="I176"/>
  <c r="J176" s="1"/>
  <c r="K212"/>
  <c r="K214"/>
  <c r="K216"/>
  <c r="K218"/>
  <c r="K210"/>
  <c r="L210" s="1"/>
  <c r="G201"/>
  <c r="I33"/>
  <c r="I119"/>
  <c r="J119" s="1"/>
  <c r="I117"/>
  <c r="J117" s="1"/>
  <c r="I115"/>
  <c r="J115" s="1"/>
  <c r="I113"/>
  <c r="J113" s="1"/>
  <c r="I111"/>
  <c r="J111" s="1"/>
  <c r="I43"/>
  <c r="J43" s="1"/>
  <c r="I72"/>
  <c r="I73"/>
  <c r="J73" s="1"/>
  <c r="I74"/>
  <c r="J74" s="1"/>
  <c r="I75"/>
  <c r="J75" s="1"/>
  <c r="I76"/>
  <c r="J76" s="1"/>
  <c r="I77"/>
  <c r="J77" s="1"/>
  <c r="I78"/>
  <c r="J78" s="1"/>
  <c r="I79"/>
  <c r="J79" s="1"/>
  <c r="I80"/>
  <c r="J80" s="1"/>
  <c r="I81"/>
  <c r="J81" s="1"/>
  <c r="I82"/>
  <c r="J82" s="1"/>
  <c r="I92"/>
  <c r="J92" s="1"/>
  <c r="I109"/>
  <c r="I118"/>
  <c r="J118" s="1"/>
  <c r="I116"/>
  <c r="J116" s="1"/>
  <c r="I114"/>
  <c r="J114" s="1"/>
  <c r="I112"/>
  <c r="J112" s="1"/>
  <c r="I110"/>
  <c r="J110" s="1"/>
  <c r="I129"/>
  <c r="I130"/>
  <c r="J130" s="1"/>
  <c r="I131"/>
  <c r="J131" s="1"/>
  <c r="I132"/>
  <c r="J132" s="1"/>
  <c r="I133"/>
  <c r="J133" s="1"/>
  <c r="I134"/>
  <c r="J134" s="1"/>
  <c r="I135"/>
  <c r="J135" s="1"/>
  <c r="I136"/>
  <c r="J136" s="1"/>
  <c r="I137"/>
  <c r="J137" s="1"/>
  <c r="I150"/>
  <c r="J150" s="1"/>
  <c r="I151"/>
  <c r="J151" s="1"/>
  <c r="I152"/>
  <c r="J152" s="1"/>
  <c r="I153"/>
  <c r="J153" s="1"/>
  <c r="I154"/>
  <c r="J154" s="1"/>
  <c r="I155"/>
  <c r="J155" s="1"/>
  <c r="I156"/>
  <c r="J156" s="1"/>
  <c r="I157"/>
  <c r="J157" s="1"/>
  <c r="I158"/>
  <c r="J158" s="1"/>
  <c r="I159"/>
  <c r="J159" s="1"/>
  <c r="I169"/>
  <c r="I173"/>
  <c r="J173" s="1"/>
  <c r="I177"/>
  <c r="J177" s="1"/>
  <c r="I170"/>
  <c r="J170" s="1"/>
  <c r="I171"/>
  <c r="J171" s="1"/>
  <c r="I174"/>
  <c r="J174" s="1"/>
  <c r="I175"/>
  <c r="J175" s="1"/>
  <c r="I178"/>
  <c r="J178" s="1"/>
  <c r="I179"/>
  <c r="J179" s="1"/>
  <c r="I138"/>
  <c r="J138" s="1"/>
  <c r="I139"/>
  <c r="J139" s="1"/>
  <c r="I90"/>
  <c r="I93"/>
  <c r="J93" s="1"/>
  <c r="I94"/>
  <c r="J94" s="1"/>
  <c r="I97"/>
  <c r="J97" s="1"/>
  <c r="I98"/>
  <c r="J98" s="1"/>
  <c r="I100"/>
  <c r="J100" s="1"/>
  <c r="I42"/>
  <c r="J42" s="1"/>
  <c r="I40"/>
  <c r="J40" s="1"/>
  <c r="I38"/>
  <c r="J38" s="1"/>
  <c r="I36"/>
  <c r="J36" s="1"/>
  <c r="I34"/>
  <c r="J34" s="1"/>
  <c r="I54"/>
  <c r="J54" s="1"/>
  <c r="I58"/>
  <c r="J58" s="1"/>
  <c r="I55"/>
  <c r="J55" s="1"/>
  <c r="I56"/>
  <c r="J56" s="1"/>
  <c r="I59"/>
  <c r="J59" s="1"/>
  <c r="I60"/>
  <c r="J60" s="1"/>
  <c r="I61"/>
  <c r="J61" s="1"/>
  <c r="I62"/>
  <c r="J62" s="1"/>
  <c r="J169" l="1"/>
  <c r="J180" s="1"/>
  <c r="K169"/>
  <c r="J149"/>
  <c r="K149"/>
  <c r="K150" s="1"/>
  <c r="K151" s="1"/>
  <c r="K152" s="1"/>
  <c r="K153" s="1"/>
  <c r="K154" s="1"/>
  <c r="K155" s="1"/>
  <c r="K156" s="1"/>
  <c r="K157" s="1"/>
  <c r="K158" s="1"/>
  <c r="K159" s="1"/>
  <c r="J63"/>
  <c r="J90"/>
  <c r="K90"/>
  <c r="K91" s="1"/>
  <c r="K92" s="1"/>
  <c r="J129"/>
  <c r="J140" s="1"/>
  <c r="K129"/>
  <c r="J109"/>
  <c r="K109"/>
  <c r="J72"/>
  <c r="J83" s="1"/>
  <c r="K72"/>
  <c r="J33"/>
  <c r="K33"/>
  <c r="K34" s="1"/>
  <c r="K35" s="1"/>
  <c r="K36" s="1"/>
  <c r="K37" s="1"/>
  <c r="K38" s="1"/>
  <c r="K39" s="1"/>
  <c r="K40" s="1"/>
  <c r="K41" s="1"/>
  <c r="K42" s="1"/>
  <c r="K43" s="1"/>
  <c r="K130"/>
  <c r="K131" s="1"/>
  <c r="K132" s="1"/>
  <c r="K133" s="1"/>
  <c r="K134" s="1"/>
  <c r="K135" s="1"/>
  <c r="K136" s="1"/>
  <c r="K137" s="1"/>
  <c r="K138" s="1"/>
  <c r="K110"/>
  <c r="K111" s="1"/>
  <c r="K112" s="1"/>
  <c r="K113" s="1"/>
  <c r="K114" s="1"/>
  <c r="K115" s="1"/>
  <c r="K116" s="1"/>
  <c r="K117" s="1"/>
  <c r="K118" s="1"/>
  <c r="K119" s="1"/>
  <c r="K73"/>
  <c r="K74" s="1"/>
  <c r="K75" s="1"/>
  <c r="K76" s="1"/>
  <c r="K77" s="1"/>
  <c r="K78" s="1"/>
  <c r="K79" s="1"/>
  <c r="K80" s="1"/>
  <c r="K81" s="1"/>
  <c r="K82" s="1"/>
  <c r="K54"/>
  <c r="K55" s="1"/>
  <c r="K56" s="1"/>
  <c r="K57" s="1"/>
  <c r="K58" s="1"/>
  <c r="K59" s="1"/>
  <c r="K60" s="1"/>
  <c r="K61" s="1"/>
  <c r="K62" s="1"/>
  <c r="K170"/>
  <c r="K171" s="1"/>
  <c r="K172" s="1"/>
  <c r="K173" s="1"/>
  <c r="K174" s="1"/>
  <c r="K175" s="1"/>
  <c r="K176" s="1"/>
  <c r="K177" s="1"/>
  <c r="K178" s="1"/>
  <c r="K179" s="1"/>
  <c r="L211"/>
  <c r="L212" s="1"/>
  <c r="L213" s="1"/>
  <c r="L214" s="1"/>
  <c r="L215" s="1"/>
  <c r="L216" s="1"/>
  <c r="L217" s="1"/>
  <c r="L218" s="1"/>
  <c r="L219" s="1"/>
  <c r="K220"/>
  <c r="J44"/>
  <c r="J160"/>
  <c r="J120"/>
  <c r="K139"/>
  <c r="K93"/>
  <c r="K94" s="1"/>
  <c r="K95" s="1"/>
  <c r="K96" s="1"/>
  <c r="K97" s="1"/>
  <c r="K98" s="1"/>
  <c r="K99" s="1"/>
  <c r="K100" s="1"/>
  <c r="J101"/>
</calcChain>
</file>

<file path=xl/sharedStrings.xml><?xml version="1.0" encoding="utf-8"?>
<sst xmlns="http://schemas.openxmlformats.org/spreadsheetml/2006/main" count="160" uniqueCount="84">
  <si>
    <t>YEAR</t>
  </si>
  <si>
    <t>ANNUAL OIL PRODUCTION @10KG/m3 SM3</t>
  </si>
  <si>
    <t>ANNUAL OIL PRODUCTION @ 20KG/m3 Sm3</t>
  </si>
  <si>
    <t>ANNUAL OIL PRODUCTION @30KG/m3  sm3</t>
  </si>
  <si>
    <t>ANNUAL OIL PRODUCTION @ 40KG/m3  Sm3</t>
  </si>
  <si>
    <t>ANNUAL OIL PRODUCTION @50KG/m3 SM3</t>
  </si>
  <si>
    <t xml:space="preserve">ANNUAL OIL PRODUCTION @60KG/m3 SM3 </t>
  </si>
  <si>
    <t>ANNUAL OIL PRODUCTION @ 80KG/m3 SM3</t>
  </si>
  <si>
    <t>ANNUAL OIL PRODUCTION @ 100KG/m3 SM3</t>
  </si>
  <si>
    <t>TOTAL SURFACTANT CONSUMED @10KG/M3  KG (10**3)</t>
  </si>
  <si>
    <t>SURFACTANT CONSUMED @20KG/M3  KG(10**3)</t>
  </si>
  <si>
    <t>SURFACTANT CONSUMED @ 30KG/M3 KG(10**3)</t>
  </si>
  <si>
    <t>SURFACTANT CONSUMED (40KG/M3)(10**3)</t>
  </si>
  <si>
    <t>SURFACTANT CONSUMED @50KG/M3 KG(10**3)</t>
  </si>
  <si>
    <t>SURFACTANT CONSUMED @ 60KG/M3 KG(10**3)</t>
  </si>
  <si>
    <t>SURFACTANT CONSUMED @ 80KG/M3 KG(10**3)</t>
  </si>
  <si>
    <t>SURFACTANT CONSUMED @ 100KG/M3 KG(10**3)</t>
  </si>
  <si>
    <t>BBLS</t>
  </si>
  <si>
    <t>Cost of Surfactants</t>
  </si>
  <si>
    <t>Price of Oil</t>
  </si>
  <si>
    <t>USD/BBL</t>
  </si>
  <si>
    <t>Discount factor</t>
  </si>
  <si>
    <t>USD per kg</t>
  </si>
  <si>
    <t>Revenue (USD)</t>
  </si>
  <si>
    <t>Total Surfactant Cosumed Kg (10**3)</t>
  </si>
  <si>
    <t>Expenditure (Cost of Surfactants) USD</t>
  </si>
  <si>
    <t>Surfactants Qty</t>
  </si>
  <si>
    <t>Coversion from Cubic</t>
  </si>
  <si>
    <t>Meters to barrels</t>
  </si>
  <si>
    <t>1+Discount Factor</t>
  </si>
  <si>
    <t>The Net Present Value Injecting 10kg/m3 of surfactant is 2901 MUSD</t>
  </si>
  <si>
    <t>Cash Flow (USD)</t>
  </si>
  <si>
    <t>The Net Present Value Injecting 30kg/m3 of surfactant is 2765 MUSD</t>
  </si>
  <si>
    <t>The Net Present Value Injecting 20kg/m3 of surfactant is 2860 MUSD</t>
  </si>
  <si>
    <t>The Net Present Value Injecting 40kg/m3 of surfactant is 2634 MUSD</t>
  </si>
  <si>
    <t>The Net Present Value Injecting 100kg/m3 of surfactant is 1402 MUSD</t>
  </si>
  <si>
    <t>ANNUAL OIL PRODUCTION (bbl)</t>
  </si>
  <si>
    <t>Present Value (PV) USD</t>
  </si>
  <si>
    <t>Net Present Value (NPV) USD</t>
  </si>
  <si>
    <t>COST OF NEW WELL AND RECOMPLETION (USD)</t>
  </si>
  <si>
    <t>PV (USD)</t>
  </si>
  <si>
    <t>NPV (USD)</t>
  </si>
  <si>
    <t>GENERAL DATA</t>
  </si>
  <si>
    <t>Surfactant Concentration of 10kg/m3</t>
  </si>
  <si>
    <t>Base Case</t>
  </si>
  <si>
    <t>The Net Present Value for new well and recompletion 3999 MUSD</t>
  </si>
  <si>
    <t>Annual Oil Producton @ Surfactant Concentration of 20kg/m3 (Sm3)</t>
  </si>
  <si>
    <t>Annual Oil Producton @ Surfactant Concentration of 20kg/m3 (bbl)</t>
  </si>
  <si>
    <t>Annual Oil Producton @ Surfactant Concentration of 10kg/m3 (Sm3)</t>
  </si>
  <si>
    <t>Annual Oil Producton @ Surfactant Concentration of 10kg/m3 (bbl)</t>
  </si>
  <si>
    <t>Total Surfactant Cosumed kg (10**3)</t>
  </si>
  <si>
    <t>Present Value PV (USD)</t>
  </si>
  <si>
    <t>Net Present Value -NPV (USD)</t>
  </si>
  <si>
    <t>Annual Oil Producton @ Surfactant Concentration of 30kg/m3 (Sm3)</t>
  </si>
  <si>
    <t>Annual Oil Producton @ Surfactant Concentration of 30kg/m3 (bbl)</t>
  </si>
  <si>
    <t>Expenditure (Cost of Surfactants) (USD)</t>
  </si>
  <si>
    <t>Annual Oil Producton @ Surfactant Concentration of 40kg/m3 (Sm3)</t>
  </si>
  <si>
    <t>Annual Oil Producton @ Surfactant Concentration of 40kg/m3 (bbl)</t>
  </si>
  <si>
    <t>Annual Oil Producton @ Surfactant Concentration of 50kg/m3 (Sm3)</t>
  </si>
  <si>
    <t>Annual Oil Producton @ Surfactant Concentration of 50kg/m3 (bbl)</t>
  </si>
  <si>
    <t>Net Present Value (NPV) (USD)</t>
  </si>
  <si>
    <t>Net Present Value NPV (USD)</t>
  </si>
  <si>
    <t>Annual Oil Producton @ Surfactant Concentration of 60kg/m3 (Sm3)</t>
  </si>
  <si>
    <t>Annual Oil Producton @ Surfactant Concentration of 60kg/m3 (bbl)</t>
  </si>
  <si>
    <t>Annual Oil Producton @ Surfactant Concentration of 80kg/m3 (Sm3)</t>
  </si>
  <si>
    <t>Annual Oil Producton @ Surfactant Concentration of 80kg/m3 (bbl)</t>
  </si>
  <si>
    <t>Annual Oil Producton @ Surfactant Concentration of 100kg/m3 (Sm3)</t>
  </si>
  <si>
    <t>Annual Oil Producton @ Surfactant Concentration of 100kg/m3 (bbl)</t>
  </si>
  <si>
    <t xml:space="preserve">ANNUAL OIL PRODUCTION (Sm3) </t>
  </si>
  <si>
    <t>The Net Present Value for Original wells &amp; new well 3927 MUSD</t>
  </si>
  <si>
    <t>The Net Present Value for base case is 2201 MUSD</t>
  </si>
  <si>
    <t>The Net Present Value Injecting 60kg/m3 of surfactant is 2272 MUSD</t>
  </si>
  <si>
    <t>The Net Present Value Injecting 80kg/m3 of surfactant is 1849 MUSD</t>
  </si>
  <si>
    <t>The Net Present Value Injecting 50kg/m3 of surfactant is 2469 MUSD</t>
  </si>
  <si>
    <t>COST OF NEW WELL   (USD)</t>
  </si>
  <si>
    <t>Surfactant Concentration of 20kg/m3 Using Same Constants as on Page 118</t>
  </si>
  <si>
    <t>Surfactant Concentration of 30kg/m3 Using Same Constants as on Page 118</t>
  </si>
  <si>
    <t>Surfactant Concentration of 40kg/m3 Using Same Constants as on Page 118</t>
  </si>
  <si>
    <t>Surfactant Concentration of 50kg/m3 Using Same Constant as on Page 118</t>
  </si>
  <si>
    <t>Surfactant Concentration of 60kg/m3 Using Same Constants as on Page 118</t>
  </si>
  <si>
    <t>Surfactant Concentration of 80kg/m3 Using Same Constants as on Page 118</t>
  </si>
  <si>
    <t>Surfactant Concentration of 100kg/m3 Using Same Constants as on Page 118</t>
  </si>
  <si>
    <t>NPV For Additional Well and Completions Using Constants from Page 118</t>
  </si>
  <si>
    <t>NPV For Original Well And Additional Well Using Constant from Page 118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</si>
</sst>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1">
    <xf numFmtId="0" fontId="0" fillId="0" borderId="0" xfId="0"/>
    <xf numFmtId="0" fontId="0" fillId="0" borderId="0" xfId="0" applyAlignment="1">
      <alignment wrapText="1"/>
    </xf>
    <xf numFmtId="0" fontId="0" fillId="0" borderId="17" xfId="0" applyBorder="1"/>
    <xf numFmtId="0" fontId="0" fillId="0" borderId="0" xfId="0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3" xfId="0" applyBorder="1"/>
    <xf numFmtId="0" fontId="0" fillId="0" borderId="35" xfId="0" applyBorder="1"/>
    <xf numFmtId="0" fontId="0" fillId="0" borderId="35" xfId="0" applyBorder="1" applyAlignment="1">
      <alignment horizontal="left"/>
    </xf>
    <xf numFmtId="0" fontId="16" fillId="35" borderId="15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0" fillId="0" borderId="0" xfId="0" applyBorder="1"/>
    <xf numFmtId="0" fontId="1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44" xfId="0" applyBorder="1"/>
    <xf numFmtId="0" fontId="0" fillId="0" borderId="44" xfId="0" applyBorder="1" applyAlignment="1">
      <alignment horizontal="left"/>
    </xf>
    <xf numFmtId="0" fontId="0" fillId="0" borderId="0" xfId="0" applyFill="1" applyBorder="1"/>
    <xf numFmtId="0" fontId="0" fillId="38" borderId="10" xfId="0" applyFill="1" applyBorder="1" applyAlignment="1">
      <alignment horizontal="center"/>
    </xf>
    <xf numFmtId="0" fontId="0" fillId="35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18" fillId="0" borderId="11" xfId="0" applyFont="1" applyBorder="1"/>
    <xf numFmtId="0" fontId="18" fillId="0" borderId="12" xfId="0" applyFont="1" applyBorder="1"/>
    <xf numFmtId="0" fontId="18" fillId="0" borderId="13" xfId="0" applyFont="1" applyBorder="1"/>
    <xf numFmtId="0" fontId="19" fillId="0" borderId="0" xfId="0" applyFont="1"/>
    <xf numFmtId="0" fontId="0" fillId="0" borderId="44" xfId="0" applyFill="1" applyBorder="1"/>
    <xf numFmtId="0" fontId="16" fillId="0" borderId="44" xfId="0" applyFont="1" applyBorder="1" applyAlignment="1">
      <alignment wrapText="1"/>
    </xf>
    <xf numFmtId="0" fontId="16" fillId="0" borderId="44" xfId="0" applyFont="1" applyFill="1" applyBorder="1" applyAlignment="1">
      <alignment wrapText="1"/>
    </xf>
    <xf numFmtId="0" fontId="16" fillId="0" borderId="44" xfId="0" applyFont="1" applyFill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0" fillId="0" borderId="44" xfId="0" applyBorder="1" applyAlignment="1">
      <alignment wrapText="1"/>
    </xf>
    <xf numFmtId="0" fontId="18" fillId="0" borderId="0" xfId="0" applyFont="1" applyBorder="1"/>
    <xf numFmtId="0" fontId="18" fillId="40" borderId="10" xfId="0" applyFont="1" applyFill="1" applyBorder="1" applyAlignment="1">
      <alignment horizontal="center" wrapText="1"/>
    </xf>
    <xf numFmtId="0" fontId="18" fillId="35" borderId="10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18" fillId="39" borderId="10" xfId="0" applyFont="1" applyFill="1" applyBorder="1" applyAlignment="1">
      <alignment horizontal="center" wrapText="1"/>
    </xf>
    <xf numFmtId="0" fontId="18" fillId="42" borderId="10" xfId="0" applyFont="1" applyFill="1" applyBorder="1" applyAlignment="1">
      <alignment horizontal="center" wrapText="1"/>
    </xf>
    <xf numFmtId="0" fontId="0" fillId="0" borderId="50" xfId="0" applyBorder="1"/>
    <xf numFmtId="0" fontId="0" fillId="0" borderId="0" xfId="0" applyBorder="1" applyAlignment="1">
      <alignment horizontal="left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left"/>
    </xf>
    <xf numFmtId="0" fontId="18" fillId="0" borderId="11" xfId="0" applyFont="1" applyFill="1" applyBorder="1"/>
    <xf numFmtId="0" fontId="18" fillId="0" borderId="12" xfId="0" applyFont="1" applyFill="1" applyBorder="1"/>
    <xf numFmtId="0" fontId="18" fillId="0" borderId="13" xfId="0" applyFont="1" applyFill="1" applyBorder="1"/>
    <xf numFmtId="0" fontId="16" fillId="37" borderId="15" xfId="0" applyFont="1" applyFill="1" applyBorder="1" applyAlignment="1">
      <alignment horizontal="center" wrapText="1"/>
    </xf>
    <xf numFmtId="0" fontId="19" fillId="0" borderId="27" xfId="0" applyFont="1" applyBorder="1"/>
    <xf numFmtId="0" fontId="19" fillId="0" borderId="28" xfId="0" applyFont="1" applyBorder="1"/>
    <xf numFmtId="0" fontId="19" fillId="0" borderId="35" xfId="0" applyFont="1" applyBorder="1"/>
    <xf numFmtId="0" fontId="19" fillId="0" borderId="29" xfId="0" applyFont="1" applyBorder="1"/>
    <xf numFmtId="0" fontId="19" fillId="0" borderId="30" xfId="0" applyFont="1" applyBorder="1"/>
    <xf numFmtId="0" fontId="19" fillId="0" borderId="36" xfId="0" applyFont="1" applyBorder="1"/>
    <xf numFmtId="0" fontId="19" fillId="0" borderId="31" xfId="0" applyFont="1" applyBorder="1"/>
    <xf numFmtId="0" fontId="19" fillId="0" borderId="32" xfId="0" applyFont="1" applyBorder="1"/>
    <xf numFmtId="0" fontId="19" fillId="0" borderId="17" xfId="0" applyFont="1" applyBorder="1" applyAlignment="1">
      <alignment horizontal="right"/>
    </xf>
    <xf numFmtId="0" fontId="19" fillId="0" borderId="11" xfId="0" applyFont="1" applyBorder="1"/>
    <xf numFmtId="0" fontId="19" fillId="0" borderId="13" xfId="0" applyFont="1" applyBorder="1"/>
    <xf numFmtId="0" fontId="19" fillId="0" borderId="10" xfId="0" applyFont="1" applyBorder="1"/>
    <xf numFmtId="0" fontId="19" fillId="0" borderId="36" xfId="0" applyFont="1" applyBorder="1" applyAlignment="1">
      <alignment horizontal="left"/>
    </xf>
    <xf numFmtId="0" fontId="19" fillId="0" borderId="17" xfId="0" applyFont="1" applyBorder="1"/>
    <xf numFmtId="0" fontId="19" fillId="0" borderId="17" xfId="0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0" fontId="19" fillId="0" borderId="18" xfId="0" applyFont="1" applyBorder="1"/>
    <xf numFmtId="0" fontId="19" fillId="0" borderId="19" xfId="0" applyFont="1" applyBorder="1"/>
    <xf numFmtId="0" fontId="19" fillId="0" borderId="38" xfId="0" applyFont="1" applyBorder="1"/>
    <xf numFmtId="0" fontId="19" fillId="0" borderId="33" xfId="0" applyFont="1" applyBorder="1"/>
    <xf numFmtId="0" fontId="19" fillId="0" borderId="37" xfId="0" applyFont="1" applyBorder="1"/>
    <xf numFmtId="0" fontId="19" fillId="0" borderId="20" xfId="0" applyFont="1" applyBorder="1"/>
    <xf numFmtId="0" fontId="19" fillId="0" borderId="21" xfId="0" applyFont="1" applyBorder="1"/>
    <xf numFmtId="0" fontId="19" fillId="0" borderId="22" xfId="0" applyFont="1" applyBorder="1"/>
    <xf numFmtId="0" fontId="19" fillId="0" borderId="40" xfId="0" applyFont="1" applyBorder="1"/>
    <xf numFmtId="0" fontId="19" fillId="0" borderId="43" xfId="0" applyFont="1" applyBorder="1"/>
    <xf numFmtId="0" fontId="19" fillId="0" borderId="39" xfId="0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25" xfId="0" applyFont="1" applyBorder="1"/>
    <xf numFmtId="0" fontId="19" fillId="0" borderId="41" xfId="0" applyFont="1" applyBorder="1"/>
    <xf numFmtId="0" fontId="19" fillId="0" borderId="34" xfId="0" applyFont="1" applyBorder="1"/>
    <xf numFmtId="0" fontId="19" fillId="0" borderId="42" xfId="0" applyFont="1" applyBorder="1"/>
    <xf numFmtId="0" fontId="19" fillId="0" borderId="26" xfId="0" applyFont="1" applyBorder="1"/>
    <xf numFmtId="0" fontId="18" fillId="0" borderId="11" xfId="0" applyFont="1" applyBorder="1" applyAlignment="1"/>
    <xf numFmtId="0" fontId="18" fillId="0" borderId="12" xfId="0" applyFont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/>
    <xf numFmtId="0" fontId="18" fillId="40" borderId="14" xfId="0" applyFont="1" applyFill="1" applyBorder="1"/>
    <xf numFmtId="0" fontId="18" fillId="40" borderId="15" xfId="0" applyFont="1" applyFill="1" applyBorder="1"/>
    <xf numFmtId="0" fontId="18" fillId="36" borderId="15" xfId="0" applyFont="1" applyFill="1" applyBorder="1" applyAlignment="1">
      <alignment wrapText="1"/>
    </xf>
    <xf numFmtId="0" fontId="18" fillId="37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wrapText="1"/>
    </xf>
    <xf numFmtId="0" fontId="18" fillId="35" borderId="15" xfId="0" applyFont="1" applyFill="1" applyBorder="1" applyAlignment="1">
      <alignment horizontal="center" wrapText="1"/>
    </xf>
    <xf numFmtId="0" fontId="18" fillId="39" borderId="15" xfId="0" applyFont="1" applyFill="1" applyBorder="1" applyAlignment="1">
      <alignment horizontal="center" wrapText="1"/>
    </xf>
    <xf numFmtId="0" fontId="18" fillId="41" borderId="15" xfId="0" applyFont="1" applyFill="1" applyBorder="1" applyAlignment="1">
      <alignment horizontal="center" wrapText="1"/>
    </xf>
    <xf numFmtId="0" fontId="19" fillId="0" borderId="12" xfId="0" applyFont="1" applyFill="1" applyBorder="1"/>
    <xf numFmtId="0" fontId="19" fillId="0" borderId="10" xfId="0" applyFont="1" applyFill="1" applyBorder="1"/>
    <xf numFmtId="0" fontId="18" fillId="36" borderId="15" xfId="0" applyFont="1" applyFill="1" applyBorder="1" applyAlignment="1">
      <alignment horizontal="center" wrapText="1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/>
    <xf numFmtId="0" fontId="19" fillId="0" borderId="50" xfId="0" applyFont="1" applyFill="1" applyBorder="1"/>
    <xf numFmtId="0" fontId="19" fillId="0" borderId="50" xfId="0" applyFont="1" applyBorder="1"/>
    <xf numFmtId="0" fontId="19" fillId="0" borderId="0" xfId="0" applyFont="1" applyFill="1" applyBorder="1"/>
    <xf numFmtId="0" fontId="18" fillId="41" borderId="16" xfId="0" applyFont="1" applyFill="1" applyBorder="1" applyAlignment="1">
      <alignment horizontal="center" wrapText="1"/>
    </xf>
    <xf numFmtId="0" fontId="18" fillId="0" borderId="10" xfId="0" applyFont="1" applyFill="1" applyBorder="1"/>
    <xf numFmtId="0" fontId="19" fillId="0" borderId="0" xfId="0" applyFont="1" applyAlignment="1">
      <alignment wrapText="1"/>
    </xf>
    <xf numFmtId="0" fontId="19" fillId="0" borderId="44" xfId="0" applyFont="1" applyBorder="1"/>
    <xf numFmtId="0" fontId="18" fillId="37" borderId="48" xfId="0" applyFont="1" applyFill="1" applyBorder="1" applyAlignment="1">
      <alignment horizontal="center"/>
    </xf>
    <xf numFmtId="0" fontId="18" fillId="35" borderId="16" xfId="0" applyFont="1" applyFill="1" applyBorder="1" applyAlignment="1">
      <alignment horizontal="center" wrapText="1"/>
    </xf>
    <xf numFmtId="3" fontId="19" fillId="0" borderId="33" xfId="0" applyNumberFormat="1" applyFont="1" applyBorder="1"/>
    <xf numFmtId="3" fontId="19" fillId="0" borderId="37" xfId="0" applyNumberFormat="1" applyFont="1" applyBorder="1"/>
    <xf numFmtId="3" fontId="19" fillId="0" borderId="43" xfId="0" applyNumberFormat="1" applyFont="1" applyBorder="1"/>
    <xf numFmtId="3" fontId="19" fillId="0" borderId="34" xfId="0" applyNumberFormat="1" applyFont="1" applyBorder="1"/>
    <xf numFmtId="3" fontId="19" fillId="0" borderId="19" xfId="0" applyNumberFormat="1" applyFont="1" applyBorder="1"/>
    <xf numFmtId="3" fontId="19" fillId="0" borderId="20" xfId="0" applyNumberFormat="1" applyFont="1" applyBorder="1"/>
    <xf numFmtId="3" fontId="19" fillId="0" borderId="22" xfId="0" applyNumberFormat="1" applyFont="1" applyBorder="1"/>
    <xf numFmtId="3" fontId="19" fillId="0" borderId="25" xfId="0" applyNumberFormat="1" applyFont="1" applyBorder="1"/>
    <xf numFmtId="0" fontId="16" fillId="43" borderId="15" xfId="0" applyFont="1" applyFill="1" applyBorder="1" applyAlignment="1">
      <alignment horizontal="center" wrapText="1"/>
    </xf>
    <xf numFmtId="0" fontId="16" fillId="47" borderId="15" xfId="0" applyFont="1" applyFill="1" applyBorder="1" applyAlignment="1">
      <alignment horizontal="center" wrapText="1"/>
    </xf>
    <xf numFmtId="0" fontId="16" fillId="48" borderId="15" xfId="0" applyFont="1" applyFill="1" applyBorder="1" applyAlignment="1">
      <alignment horizontal="center" wrapText="1"/>
    </xf>
    <xf numFmtId="0" fontId="18" fillId="48" borderId="15" xfId="0" applyFont="1" applyFill="1" applyBorder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47" borderId="15" xfId="0" applyFont="1" applyFill="1" applyBorder="1" applyAlignment="1">
      <alignment horizontal="center" wrapText="1"/>
    </xf>
    <xf numFmtId="0" fontId="18" fillId="46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43" borderId="15" xfId="0" applyFont="1" applyFill="1" applyBorder="1" applyAlignment="1">
      <alignment horizontal="center" wrapText="1"/>
    </xf>
    <xf numFmtId="0" fontId="18" fillId="43" borderId="16" xfId="0" applyFont="1" applyFill="1" applyBorder="1" applyAlignment="1">
      <alignment horizontal="center" wrapText="1"/>
    </xf>
    <xf numFmtId="0" fontId="18" fillId="44" borderId="10" xfId="0" applyFont="1" applyFill="1" applyBorder="1" applyAlignment="1">
      <alignment horizontal="center" wrapText="1"/>
    </xf>
    <xf numFmtId="0" fontId="18" fillId="49" borderId="10" xfId="0" applyFont="1" applyFill="1" applyBorder="1" applyAlignment="1">
      <alignment horizontal="center" wrapText="1"/>
    </xf>
    <xf numFmtId="0" fontId="0" fillId="0" borderId="50" xfId="0" applyFill="1" applyBorder="1"/>
    <xf numFmtId="0" fontId="18" fillId="45" borderId="15" xfId="0" applyFont="1" applyFill="1" applyBorder="1" applyAlignment="1">
      <alignment horizontal="center" wrapText="1"/>
    </xf>
    <xf numFmtId="0" fontId="16" fillId="46" borderId="14" xfId="0" applyFont="1" applyFill="1" applyBorder="1" applyAlignment="1">
      <alignment horizontal="center"/>
    </xf>
    <xf numFmtId="0" fontId="16" fillId="46" borderId="15" xfId="0" applyFont="1" applyFill="1" applyBorder="1" applyAlignment="1">
      <alignment horizontal="center"/>
    </xf>
    <xf numFmtId="0" fontId="18" fillId="46" borderId="15" xfId="0" applyFont="1" applyFill="1" applyBorder="1" applyAlignment="1">
      <alignment horizontal="center"/>
    </xf>
    <xf numFmtId="0" fontId="18" fillId="46" borderId="14" xfId="0" applyFont="1" applyFill="1" applyBorder="1" applyAlignment="1">
      <alignment horizontal="center"/>
    </xf>
    <xf numFmtId="0" fontId="19" fillId="0" borderId="46" xfId="0" applyFont="1" applyBorder="1" applyAlignment="1"/>
    <xf numFmtId="0" fontId="19" fillId="0" borderId="22" xfId="0" applyFont="1" applyBorder="1" applyAlignment="1"/>
    <xf numFmtId="0" fontId="19" fillId="0" borderId="25" xfId="0" applyFont="1" applyBorder="1" applyAlignment="1"/>
    <xf numFmtId="0" fontId="18" fillId="46" borderId="14" xfId="0" applyFont="1" applyFill="1" applyBorder="1"/>
    <xf numFmtId="0" fontId="19" fillId="0" borderId="47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6" fillId="43" borderId="16" xfId="0" applyFont="1" applyFill="1" applyBorder="1" applyAlignment="1">
      <alignment horizontal="center" wrapText="1"/>
    </xf>
    <xf numFmtId="0" fontId="19" fillId="0" borderId="20" xfId="0" applyFont="1" applyBorder="1" applyAlignment="1">
      <alignment horizontal="center"/>
    </xf>
    <xf numFmtId="0" fontId="16" fillId="36" borderId="15" xfId="0" applyFont="1" applyFill="1" applyBorder="1" applyAlignment="1">
      <alignment horizontal="center" wrapText="1"/>
    </xf>
    <xf numFmtId="0" fontId="18" fillId="45" borderId="16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wrapText="1"/>
    </xf>
    <xf numFmtId="0" fontId="0" fillId="0" borderId="12" xfId="0" applyBorder="1"/>
    <xf numFmtId="0" fontId="18" fillId="46" borderId="15" xfId="0" applyFont="1" applyFill="1" applyBorder="1"/>
    <xf numFmtId="0" fontId="19" fillId="0" borderId="12" xfId="0" applyFont="1" applyBorder="1"/>
    <xf numFmtId="0" fontId="18" fillId="48" borderId="49" xfId="0" applyFont="1" applyFill="1" applyBorder="1" applyAlignment="1">
      <alignment horizontal="center" wrapText="1"/>
    </xf>
    <xf numFmtId="0" fontId="19" fillId="0" borderId="25" xfId="0" applyFont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18" xfId="0" applyFont="1" applyFill="1" applyBorder="1" applyAlignment="1"/>
    <xf numFmtId="0" fontId="19" fillId="0" borderId="21" xfId="0" applyFont="1" applyFill="1" applyBorder="1" applyAlignment="1"/>
    <xf numFmtId="0" fontId="19" fillId="0" borderId="21" xfId="0" applyFont="1" applyFill="1" applyBorder="1"/>
    <xf numFmtId="0" fontId="19" fillId="0" borderId="19" xfId="0" applyFont="1" applyFill="1" applyBorder="1" applyAlignment="1">
      <alignment horizontal="right"/>
    </xf>
    <xf numFmtId="0" fontId="19" fillId="0" borderId="22" xfId="0" applyFont="1" applyFill="1" applyBorder="1" applyAlignment="1">
      <alignment horizontal="right"/>
    </xf>
    <xf numFmtId="0" fontId="19" fillId="0" borderId="19" xfId="0" applyFont="1" applyBorder="1" applyAlignment="1"/>
    <xf numFmtId="0" fontId="19" fillId="0" borderId="19" xfId="0" applyFont="1" applyFill="1" applyBorder="1"/>
    <xf numFmtId="0" fontId="19" fillId="0" borderId="22" xfId="0" applyFont="1" applyFill="1" applyBorder="1"/>
    <xf numFmtId="0" fontId="18" fillId="47" borderId="10" xfId="0" applyFont="1" applyFill="1" applyBorder="1" applyAlignment="1">
      <alignment horizontal="center" wrapText="1"/>
    </xf>
    <xf numFmtId="0" fontId="18" fillId="0" borderId="0" xfId="0" applyFont="1"/>
    <xf numFmtId="0" fontId="18" fillId="0" borderId="44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Net Present Value (NPV) for Different Surfactant Concentrations</a:t>
            </a:r>
          </a:p>
        </c:rich>
      </c:tx>
    </c:title>
    <c:plotArea>
      <c:layout>
        <c:manualLayout>
          <c:layoutTarget val="inner"/>
          <c:xMode val="edge"/>
          <c:yMode val="edge"/>
          <c:x val="0.1242314175537442"/>
          <c:y val="8.5005169808319528E-2"/>
          <c:w val="0.79816957997552351"/>
          <c:h val="0.85711604231289273"/>
        </c:manualLayout>
      </c:layout>
      <c:scatterChart>
        <c:scatterStyle val="smoothMarker"/>
        <c:ser>
          <c:idx val="0"/>
          <c:order val="0"/>
          <c:tx>
            <c:v>NPV @ 10 Kg/m3</c:v>
          </c:tx>
          <c:marker>
            <c:symbol val="none"/>
          </c:marker>
          <c:xVal>
            <c:numRef>
              <c:f>NPV!$B$33:$B$43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NPV!$K$33:$K$43</c:f>
              <c:numCache>
                <c:formatCode>General</c:formatCode>
                <c:ptCount val="11"/>
                <c:pt idx="0">
                  <c:v>257012784</c:v>
                </c:pt>
                <c:pt idx="1">
                  <c:v>559613266.03703678</c:v>
                </c:pt>
                <c:pt idx="2">
                  <c:v>935302065.24828482</c:v>
                </c:pt>
                <c:pt idx="3">
                  <c:v>1425316163.6295023</c:v>
                </c:pt>
                <c:pt idx="4">
                  <c:v>1882567409.3139946</c:v>
                </c:pt>
                <c:pt idx="5">
                  <c:v>2229724948.9091706</c:v>
                </c:pt>
                <c:pt idx="6">
                  <c:v>2446697140.7341881</c:v>
                </c:pt>
                <c:pt idx="7">
                  <c:v>2598227309.1014147</c:v>
                </c:pt>
                <c:pt idx="8">
                  <c:v>2719717400.2733307</c:v>
                </c:pt>
                <c:pt idx="9">
                  <c:v>2820202010.1018534</c:v>
                </c:pt>
                <c:pt idx="10">
                  <c:v>2901159968.4472289</c:v>
                </c:pt>
              </c:numCache>
            </c:numRef>
          </c:yVal>
          <c:smooth val="1"/>
        </c:ser>
        <c:ser>
          <c:idx val="1"/>
          <c:order val="1"/>
          <c:tx>
            <c:v>NPV @ 20 kg/m3</c:v>
          </c:tx>
          <c:marker>
            <c:symbol val="none"/>
          </c:marker>
          <c:xVal>
            <c:numRef>
              <c:f>NPV!$B$52:$B$62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NPV!$K$52:$K$62</c:f>
              <c:numCache>
                <c:formatCode>General</c:formatCode>
                <c:ptCount val="11"/>
                <c:pt idx="0">
                  <c:v>257013237.60000017</c:v>
                </c:pt>
                <c:pt idx="1">
                  <c:v>491753833.43333328</c:v>
                </c:pt>
                <c:pt idx="2">
                  <c:v>890080798.79684496</c:v>
                </c:pt>
                <c:pt idx="3">
                  <c:v>1384523919.3672605</c:v>
                </c:pt>
                <c:pt idx="4">
                  <c:v>1763547137.7548616</c:v>
                </c:pt>
                <c:pt idx="5">
                  <c:v>2118607718.3273051</c:v>
                </c:pt>
                <c:pt idx="6">
                  <c:v>2352641677.1798272</c:v>
                </c:pt>
                <c:pt idx="7">
                  <c:v>2509650540.2831755</c:v>
                </c:pt>
                <c:pt idx="8">
                  <c:v>2632385021.9713874</c:v>
                </c:pt>
                <c:pt idx="9">
                  <c:v>2757648523.9187078</c:v>
                </c:pt>
                <c:pt idx="10">
                  <c:v>2860079168.929234</c:v>
                </c:pt>
              </c:numCache>
            </c:numRef>
          </c:yVal>
          <c:smooth val="1"/>
        </c:ser>
        <c:ser>
          <c:idx val="2"/>
          <c:order val="2"/>
          <c:tx>
            <c:v>NPV @ 30 Kg/m3</c:v>
          </c:tx>
          <c:marker>
            <c:symbol val="none"/>
          </c:marker>
          <c:xVal>
            <c:numRef>
              <c:f>NPV!$B$72:$B$82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NPV!$K$72:$K$82</c:f>
              <c:numCache>
                <c:formatCode>General</c:formatCode>
                <c:ptCount val="11"/>
                <c:pt idx="0">
                  <c:v>257013237.60000017</c:v>
                </c:pt>
                <c:pt idx="1">
                  <c:v>424467477.04444462</c:v>
                </c:pt>
                <c:pt idx="2">
                  <c:v>831764790.83045244</c:v>
                </c:pt>
                <c:pt idx="3">
                  <c:v>1264268420.0726919</c:v>
                </c:pt>
                <c:pt idx="4">
                  <c:v>1583249267.2234104</c:v>
                </c:pt>
                <c:pt idx="5">
                  <c:v>1946504450.6147306</c:v>
                </c:pt>
                <c:pt idx="6">
                  <c:v>2177368706.6576009</c:v>
                </c:pt>
                <c:pt idx="7">
                  <c:v>2365179420.8968263</c:v>
                </c:pt>
                <c:pt idx="8">
                  <c:v>2517978050.7041216</c:v>
                </c:pt>
                <c:pt idx="9">
                  <c:v>2652663481.8179007</c:v>
                </c:pt>
                <c:pt idx="10">
                  <c:v>2765333222.6876736</c:v>
                </c:pt>
              </c:numCache>
            </c:numRef>
          </c:yVal>
          <c:smooth val="1"/>
        </c:ser>
        <c:ser>
          <c:idx val="3"/>
          <c:order val="3"/>
          <c:tx>
            <c:v>NPV @ 40 kg/m3</c:v>
          </c:tx>
          <c:marker>
            <c:symbol val="none"/>
          </c:marker>
          <c:xVal>
            <c:numRef>
              <c:f>NPV!$B$90:$B$100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NPV!$K$90:$K$100</c:f>
              <c:numCache>
                <c:formatCode>General</c:formatCode>
                <c:ptCount val="11"/>
                <c:pt idx="0">
                  <c:v>257013237.60000002</c:v>
                </c:pt>
                <c:pt idx="1">
                  <c:v>358251176.30370367</c:v>
                </c:pt>
                <c:pt idx="2">
                  <c:v>743509181.27626872</c:v>
                </c:pt>
                <c:pt idx="3">
                  <c:v>1110301500.4730375</c:v>
                </c:pt>
                <c:pt idx="4">
                  <c:v>1374411425.3341696</c:v>
                </c:pt>
                <c:pt idx="5">
                  <c:v>1736198509.0995045</c:v>
                </c:pt>
                <c:pt idx="6">
                  <c:v>1981596392.4539647</c:v>
                </c:pt>
                <c:pt idx="7">
                  <c:v>2185649098.6564751</c:v>
                </c:pt>
                <c:pt idx="8">
                  <c:v>2366665712.9722438</c:v>
                </c:pt>
                <c:pt idx="9">
                  <c:v>2514804559.6686349</c:v>
                </c:pt>
                <c:pt idx="10">
                  <c:v>2634260678.0265131</c:v>
                </c:pt>
              </c:numCache>
            </c:numRef>
          </c:yVal>
          <c:smooth val="1"/>
        </c:ser>
        <c:ser>
          <c:idx val="4"/>
          <c:order val="4"/>
          <c:tx>
            <c:v>NPV @ 50 kg/m3</c:v>
          </c:tx>
          <c:marker>
            <c:symbol val="none"/>
          </c:marker>
          <c:xVal>
            <c:numRef>
              <c:f>NPV!$B$109:$B$119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NPV!$K$109:$K$119</c:f>
              <c:numCache>
                <c:formatCode>General</c:formatCode>
                <c:ptCount val="11"/>
                <c:pt idx="0">
                  <c:v>257013237.60000002</c:v>
                </c:pt>
                <c:pt idx="1">
                  <c:v>292832247.78518522</c:v>
                </c:pt>
                <c:pt idx="2">
                  <c:v>642880435.37091899</c:v>
                </c:pt>
                <c:pt idx="3">
                  <c:v>944028693.06791639</c:v>
                </c:pt>
                <c:pt idx="4">
                  <c:v>1151841045.326916</c:v>
                </c:pt>
                <c:pt idx="5">
                  <c:v>1510685069.5616539</c:v>
                </c:pt>
                <c:pt idx="6">
                  <c:v>1780074871.7779479</c:v>
                </c:pt>
                <c:pt idx="7">
                  <c:v>2010874077.5108004</c:v>
                </c:pt>
                <c:pt idx="8">
                  <c:v>2192277351.4618292</c:v>
                </c:pt>
                <c:pt idx="9">
                  <c:v>2351136573.5437646</c:v>
                </c:pt>
                <c:pt idx="10">
                  <c:v>2468778789.1468239</c:v>
                </c:pt>
              </c:numCache>
            </c:numRef>
          </c:yVal>
          <c:smooth val="1"/>
        </c:ser>
        <c:ser>
          <c:idx val="5"/>
          <c:order val="5"/>
          <c:tx>
            <c:v>NPV @ 60 kg/m3</c:v>
          </c:tx>
          <c:marker>
            <c:symbol val="none"/>
          </c:marker>
          <c:xVal>
            <c:numRef>
              <c:f>NPV!$B$129:$B$139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NPV!$K$129:$K$139</c:f>
              <c:numCache>
                <c:formatCode>General</c:formatCode>
                <c:ptCount val="11"/>
                <c:pt idx="0">
                  <c:v>257013237.60000002</c:v>
                </c:pt>
                <c:pt idx="1">
                  <c:v>227436296.85925928</c:v>
                </c:pt>
                <c:pt idx="2">
                  <c:v>524531447.75089157</c:v>
                </c:pt>
                <c:pt idx="3">
                  <c:v>770187134.13000035</c:v>
                </c:pt>
                <c:pt idx="4">
                  <c:v>915607956.21443677</c:v>
                </c:pt>
                <c:pt idx="5">
                  <c:v>1279175282.2832446</c:v>
                </c:pt>
                <c:pt idx="6">
                  <c:v>1566195365.3576324</c:v>
                </c:pt>
                <c:pt idx="7">
                  <c:v>1815536262.0788088</c:v>
                </c:pt>
                <c:pt idx="8">
                  <c:v>2002505256.4134448</c:v>
                </c:pt>
                <c:pt idx="9">
                  <c:v>2156927070.0573373</c:v>
                </c:pt>
                <c:pt idx="10">
                  <c:v>2271812246.8528795</c:v>
                </c:pt>
              </c:numCache>
            </c:numRef>
          </c:yVal>
          <c:smooth val="1"/>
        </c:ser>
        <c:ser>
          <c:idx val="6"/>
          <c:order val="6"/>
          <c:tx>
            <c:v>NPV @ 80kg/m3</c:v>
          </c:tx>
          <c:marker>
            <c:symbol val="none"/>
          </c:marker>
          <c:xVal>
            <c:numRef>
              <c:f>NPV!$B$149:$B$159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NPV!$K$149:$K$159</c:f>
              <c:numCache>
                <c:formatCode>General</c:formatCode>
                <c:ptCount val="11"/>
                <c:pt idx="0">
                  <c:v>257013237.60000002</c:v>
                </c:pt>
                <c:pt idx="1">
                  <c:v>96872017.41481483</c:v>
                </c:pt>
                <c:pt idx="2">
                  <c:v>273280616.52318245</c:v>
                </c:pt>
                <c:pt idx="3">
                  <c:v>402370499.76633644</c:v>
                </c:pt>
                <c:pt idx="4">
                  <c:v>435339371.48727995</c:v>
                </c:pt>
                <c:pt idx="5">
                  <c:v>815237590.82551932</c:v>
                </c:pt>
                <c:pt idx="6">
                  <c:v>1131890266.2987568</c:v>
                </c:pt>
                <c:pt idx="7">
                  <c:v>1394088303.8606868</c:v>
                </c:pt>
                <c:pt idx="8">
                  <c:v>1588422891.9515152</c:v>
                </c:pt>
                <c:pt idx="9">
                  <c:v>1737239956.1875844</c:v>
                </c:pt>
                <c:pt idx="10">
                  <c:v>1848789139.3709826</c:v>
                </c:pt>
              </c:numCache>
            </c:numRef>
          </c:yVal>
          <c:smooth val="1"/>
        </c:ser>
        <c:ser>
          <c:idx val="7"/>
          <c:order val="7"/>
          <c:tx>
            <c:v>NPV @ 100kg/m3</c:v>
          </c:tx>
          <c:marker>
            <c:symbol val="none"/>
          </c:marker>
          <c:xVal>
            <c:numRef>
              <c:f>NPV!$B$169:$B$179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NPV!$K$169:$K$179</c:f>
              <c:numCache>
                <c:formatCode>General</c:formatCode>
                <c:ptCount val="11"/>
                <c:pt idx="0">
                  <c:v>257013237.60000002</c:v>
                </c:pt>
                <c:pt idx="1">
                  <c:v>-27646502.029629529</c:v>
                </c:pt>
                <c:pt idx="2">
                  <c:v>17486918.752263471</c:v>
                </c:pt>
                <c:pt idx="3">
                  <c:v>26947498.630838796</c:v>
                </c:pt>
                <c:pt idx="4">
                  <c:v>-51200830.481659174</c:v>
                </c:pt>
                <c:pt idx="5">
                  <c:v>341687326.43510103</c:v>
                </c:pt>
                <c:pt idx="6">
                  <c:v>679124105.30148649</c:v>
                </c:pt>
                <c:pt idx="7">
                  <c:v>951182617.0717988</c:v>
                </c:pt>
                <c:pt idx="8">
                  <c:v>1138162503.2271464</c:v>
                </c:pt>
                <c:pt idx="9">
                  <c:v>1286498007.7974961</c:v>
                </c:pt>
                <c:pt idx="10">
                  <c:v>1402041512.2337835</c:v>
                </c:pt>
              </c:numCache>
            </c:numRef>
          </c:yVal>
          <c:smooth val="1"/>
        </c:ser>
        <c:ser>
          <c:idx val="8"/>
          <c:order val="8"/>
          <c:tx>
            <c:v>Base Case (Without Surfactant)</c:v>
          </c:tx>
          <c:marker>
            <c:symbol val="none"/>
          </c:marker>
          <c:xVal>
            <c:numRef>
              <c:f>NPV!$B$190:$B$200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NPV!$H$190:$H$200</c:f>
              <c:numCache>
                <c:formatCode>General</c:formatCode>
                <c:ptCount val="11"/>
                <c:pt idx="0">
                  <c:v>256981032</c:v>
                </c:pt>
                <c:pt idx="1">
                  <c:v>559993532</c:v>
                </c:pt>
                <c:pt idx="2">
                  <c:v>863173859.16049385</c:v>
                </c:pt>
                <c:pt idx="3">
                  <c:v>1145764211.2409692</c:v>
                </c:pt>
                <c:pt idx="4">
                  <c:v>1401884864.2156172</c:v>
                </c:pt>
                <c:pt idx="5">
                  <c:v>1618004221.7736528</c:v>
                </c:pt>
                <c:pt idx="6">
                  <c:v>1793979896.6978822</c:v>
                </c:pt>
                <c:pt idx="7">
                  <c:v>1931691285.3737316</c:v>
                </c:pt>
                <c:pt idx="8">
                  <c:v>2042572743.1725886</c:v>
                </c:pt>
                <c:pt idx="9">
                  <c:v>2131696578.8978035</c:v>
                </c:pt>
                <c:pt idx="10">
                  <c:v>2200704256.4170313</c:v>
                </c:pt>
              </c:numCache>
            </c:numRef>
          </c:yVal>
          <c:smooth val="1"/>
        </c:ser>
        <c:axId val="86102400"/>
        <c:axId val="86104704"/>
      </c:scatterChart>
      <c:valAx>
        <c:axId val="861024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Time (Years)</a:t>
                </a:r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6104704"/>
        <c:crosses val="autoZero"/>
        <c:crossBetween val="midCat"/>
      </c:valAx>
      <c:valAx>
        <c:axId val="86104704"/>
        <c:scaling>
          <c:orientation val="minMax"/>
        </c:scaling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Net Present Value (MUSD)</a:t>
                </a:r>
              </a:p>
            </c:rich>
          </c:tx>
        </c:title>
        <c:numFmt formatCode="0.00E+00" sourceLinked="0"/>
        <c:maj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6102400"/>
        <c:crosses val="autoZero"/>
        <c:crossBetween val="midCat"/>
      </c:valAx>
      <c:spPr>
        <a:solidFill>
          <a:schemeClr val="accent3">
            <a:lumMod val="20000"/>
            <a:lumOff val="80000"/>
          </a:schemeClr>
        </a:solidFill>
        <a:ln>
          <a:solidFill>
            <a:schemeClr val="accent1"/>
          </a:solidFill>
        </a:ln>
      </c:spPr>
    </c:plotArea>
    <c:legend>
      <c:legendPos val="r"/>
      <c:layout>
        <c:manualLayout>
          <c:xMode val="edge"/>
          <c:yMode val="edge"/>
          <c:x val="0.14254393054240797"/>
          <c:y val="0.13255436252286701"/>
          <c:w val="0.26640035098252018"/>
          <c:h val="0.34046846416925369"/>
        </c:manualLayout>
      </c:layout>
      <c:spPr>
        <a:solidFill>
          <a:schemeClr val="accent5">
            <a:lumMod val="20000"/>
            <a:lumOff val="80000"/>
          </a:schemeClr>
        </a:solidFill>
      </c:spPr>
      <c:txPr>
        <a:bodyPr/>
        <a:lstStyle/>
        <a:p>
          <a:pPr>
            <a:defRPr sz="1200"/>
          </a:pPr>
          <a:endParaRPr lang="en-US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Net Present Value for Different Well Configurations (10kg/m3 Surf Conc)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v>Surfactant Injection with Original Wells</c:v>
          </c:tx>
          <c:marker>
            <c:symbol val="square"/>
            <c:size val="5"/>
          </c:marker>
          <c:xVal>
            <c:numRef>
              <c:f>NPV!$B$33:$B$43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NPV!$K$33:$K$43</c:f>
              <c:numCache>
                <c:formatCode>General</c:formatCode>
                <c:ptCount val="11"/>
                <c:pt idx="0">
                  <c:v>257012784</c:v>
                </c:pt>
                <c:pt idx="1">
                  <c:v>559613266.03703678</c:v>
                </c:pt>
                <c:pt idx="2">
                  <c:v>935302065.24828482</c:v>
                </c:pt>
                <c:pt idx="3">
                  <c:v>1425316163.6295023</c:v>
                </c:pt>
                <c:pt idx="4">
                  <c:v>1882567409.3139946</c:v>
                </c:pt>
                <c:pt idx="5">
                  <c:v>2229724948.9091706</c:v>
                </c:pt>
                <c:pt idx="6">
                  <c:v>2446697140.7341881</c:v>
                </c:pt>
                <c:pt idx="7">
                  <c:v>2598227309.1014147</c:v>
                </c:pt>
                <c:pt idx="8">
                  <c:v>2719717400.2733307</c:v>
                </c:pt>
                <c:pt idx="9">
                  <c:v>2820202010.1018534</c:v>
                </c:pt>
                <c:pt idx="10">
                  <c:v>2901159968.4472289</c:v>
                </c:pt>
              </c:numCache>
            </c:numRef>
          </c:yVal>
          <c:smooth val="1"/>
        </c:ser>
        <c:ser>
          <c:idx val="1"/>
          <c:order val="1"/>
          <c:tx>
            <c:v>Surfactant Injection With Recompleted Wells and New Wells</c:v>
          </c:tx>
          <c:marker>
            <c:symbol val="square"/>
            <c:size val="4"/>
          </c:marker>
          <c:xVal>
            <c:numRef>
              <c:f>NPV!$B$209:$B$219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NPV!$L$209:$L$219</c:f>
              <c:numCache>
                <c:formatCode>General</c:formatCode>
                <c:ptCount val="11"/>
                <c:pt idx="0" formatCode="#,##0">
                  <c:v>217012784</c:v>
                </c:pt>
                <c:pt idx="1">
                  <c:v>852836319.37037039</c:v>
                </c:pt>
                <c:pt idx="2">
                  <c:v>2268932698.8285322</c:v>
                </c:pt>
                <c:pt idx="3">
                  <c:v>2761405239.1393332</c:v>
                </c:pt>
                <c:pt idx="4">
                  <c:v>3123868078.1615624</c:v>
                </c:pt>
                <c:pt idx="5">
                  <c:v>3404629268.6088557</c:v>
                </c:pt>
                <c:pt idx="6">
                  <c:v>3590199805.4448671</c:v>
                </c:pt>
                <c:pt idx="7">
                  <c:v>3730554377.6037149</c:v>
                </c:pt>
                <c:pt idx="8">
                  <c:v>3842284852.8270378</c:v>
                </c:pt>
                <c:pt idx="9">
                  <c:v>3931458609.3971806</c:v>
                </c:pt>
                <c:pt idx="10">
                  <c:v>3999214297.151403</c:v>
                </c:pt>
              </c:numCache>
            </c:numRef>
          </c:yVal>
          <c:smooth val="1"/>
        </c:ser>
        <c:ser>
          <c:idx val="2"/>
          <c:order val="2"/>
          <c:tx>
            <c:v>Surfactant Injection With Original wells+ New Wells</c:v>
          </c:tx>
          <c:marker>
            <c:symbol val="square"/>
            <c:size val="5"/>
            <c:spPr>
              <a:noFill/>
            </c:spPr>
          </c:marker>
          <c:xVal>
            <c:numRef>
              <c:f>NPV!$B$229:$B$239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NPV!$L$229:$L$239</c:f>
              <c:numCache>
                <c:formatCode>General</c:formatCode>
                <c:ptCount val="11"/>
                <c:pt idx="0" formatCode="#,##0">
                  <c:v>237012784</c:v>
                </c:pt>
                <c:pt idx="1">
                  <c:v>675853986.03703701</c:v>
                </c:pt>
                <c:pt idx="2">
                  <c:v>1772838945.7421122</c:v>
                </c:pt>
                <c:pt idx="3">
                  <c:v>2442112697.7584457</c:v>
                </c:pt>
                <c:pt idx="4">
                  <c:v>2907232334.5249209</c:v>
                </c:pt>
                <c:pt idx="5">
                  <c:v>3251058522.8192625</c:v>
                </c:pt>
                <c:pt idx="6">
                  <c:v>3466022812.7241774</c:v>
                </c:pt>
                <c:pt idx="7">
                  <c:v>3626138328.0654426</c:v>
                </c:pt>
                <c:pt idx="8">
                  <c:v>3746143319.4833374</c:v>
                </c:pt>
                <c:pt idx="9">
                  <c:v>3851693886.5701323</c:v>
                </c:pt>
                <c:pt idx="10">
                  <c:v>3927299547.8164434</c:v>
                </c:pt>
              </c:numCache>
            </c:numRef>
          </c:yVal>
          <c:smooth val="1"/>
        </c:ser>
        <c:ser>
          <c:idx val="3"/>
          <c:order val="3"/>
          <c:tx>
            <c:v>Base Case (No surfactant)</c:v>
          </c:tx>
          <c:marker>
            <c:symbol val="square"/>
            <c:size val="5"/>
          </c:marker>
          <c:xVal>
            <c:numRef>
              <c:f>NPV!$B$190:$B$200</c:f>
              <c:numCache>
                <c:formatCode>General</c:formatCode>
                <c:ptCount val="11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</c:numCache>
            </c:numRef>
          </c:xVal>
          <c:yVal>
            <c:numRef>
              <c:f>NPV!$H$190:$H$200</c:f>
              <c:numCache>
                <c:formatCode>General</c:formatCode>
                <c:ptCount val="11"/>
                <c:pt idx="0">
                  <c:v>256981032</c:v>
                </c:pt>
                <c:pt idx="1">
                  <c:v>559993532</c:v>
                </c:pt>
                <c:pt idx="2">
                  <c:v>863173859.16049385</c:v>
                </c:pt>
                <c:pt idx="3">
                  <c:v>1145764211.2409692</c:v>
                </c:pt>
                <c:pt idx="4">
                  <c:v>1401884864.2156172</c:v>
                </c:pt>
                <c:pt idx="5">
                  <c:v>1618004221.7736528</c:v>
                </c:pt>
                <c:pt idx="6">
                  <c:v>1793979896.6978822</c:v>
                </c:pt>
                <c:pt idx="7">
                  <c:v>1931691285.3737316</c:v>
                </c:pt>
                <c:pt idx="8">
                  <c:v>2042572743.1725886</c:v>
                </c:pt>
                <c:pt idx="9">
                  <c:v>2131696578.8978035</c:v>
                </c:pt>
                <c:pt idx="10">
                  <c:v>2200704256.4170313</c:v>
                </c:pt>
              </c:numCache>
            </c:numRef>
          </c:yVal>
          <c:smooth val="1"/>
        </c:ser>
        <c:axId val="86058880"/>
        <c:axId val="86253568"/>
      </c:scatterChart>
      <c:valAx>
        <c:axId val="86058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Time (Years)</a:t>
                </a:r>
              </a:p>
            </c:rich>
          </c:tx>
        </c:title>
        <c:numFmt formatCode="General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6253568"/>
        <c:crosses val="autoZero"/>
        <c:crossBetween val="midCat"/>
      </c:valAx>
      <c:valAx>
        <c:axId val="862535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NPV (USD)</a:t>
                </a:r>
              </a:p>
            </c:rich>
          </c:tx>
        </c:title>
        <c:numFmt formatCode="0.00E+00" sourceLinked="0"/>
        <c:maj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6058880"/>
        <c:crosses val="autoZero"/>
        <c:crossBetween val="midCat"/>
      </c:valAx>
      <c:spPr>
        <a:solidFill>
          <a:schemeClr val="bg2"/>
        </a:solidFill>
        <a:ln>
          <a:solidFill>
            <a:schemeClr val="accent1">
              <a:shade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787390029325512"/>
          <c:y val="0.82522389246798811"/>
          <c:w val="0.81703812316715541"/>
          <c:h val="0.16265489541080089"/>
        </c:manualLayout>
      </c:layout>
      <c:txPr>
        <a:bodyPr/>
        <a:lstStyle/>
        <a:p>
          <a:pPr>
            <a:defRPr sz="1200"/>
          </a:pPr>
          <a:endParaRPr lang="en-US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0.14076</cdr:x>
      <cdr:y>0.12727</cdr:y>
    </cdr:from>
    <cdr:to>
      <cdr:x>0.41056</cdr:x>
      <cdr:y>0.47273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19200" y="800100"/>
          <a:ext cx="2336800" cy="21717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0.09824</cdr:x>
      <cdr:y>0.82442</cdr:y>
    </cdr:from>
    <cdr:to>
      <cdr:x>0.96481</cdr:x>
      <cdr:y>0.98788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850896" y="5182721"/>
          <a:ext cx="7505709" cy="10275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S372"/>
  <sheetViews>
    <sheetView showGridLines="0" tabSelected="1" topLeftCell="A52" zoomScaleNormal="100" workbookViewId="0">
      <selection activeCell="K260" sqref="K260"/>
    </sheetView>
  </sheetViews>
  <sheetFormatPr defaultRowHeight="15"/>
  <cols>
    <col min="2" max="2" width="11.7109375" customWidth="1"/>
    <col min="3" max="3" width="11.140625" customWidth="1"/>
    <col min="4" max="4" width="15.5703125" customWidth="1"/>
    <col min="5" max="5" width="16.7109375" customWidth="1"/>
    <col min="6" max="6" width="19.5703125" customWidth="1"/>
    <col min="7" max="7" width="13.85546875" customWidth="1"/>
    <col min="8" max="8" width="12.7109375" customWidth="1"/>
    <col min="9" max="9" width="14.140625" customWidth="1"/>
    <col min="10" max="10" width="16.140625" customWidth="1"/>
    <col min="11" max="11" width="13.7109375" customWidth="1"/>
    <col min="12" max="12" width="12.7109375" customWidth="1"/>
    <col min="13" max="13" width="13.5703125" customWidth="1"/>
    <col min="14" max="14" width="12.42578125" customWidth="1"/>
    <col min="15" max="15" width="13.85546875" customWidth="1"/>
    <col min="16" max="16" width="12.7109375" customWidth="1"/>
    <col min="17" max="17" width="13" customWidth="1"/>
    <col min="18" max="18" width="12.7109375" customWidth="1"/>
    <col min="19" max="19" width="12.42578125" customWidth="1"/>
  </cols>
  <sheetData>
    <row r="6" spans="2:19" ht="15.75" thickBot="1"/>
    <row r="7" spans="2:19" ht="16.5" thickBot="1">
      <c r="B7" s="29" t="s">
        <v>42</v>
      </c>
      <c r="C7" s="31"/>
    </row>
    <row r="8" spans="2:19" ht="15.75" thickBot="1"/>
    <row r="9" spans="2:19" ht="75.75" thickBot="1">
      <c r="B9" s="26" t="s">
        <v>0</v>
      </c>
      <c r="C9" s="26" t="s">
        <v>0</v>
      </c>
      <c r="D9" s="27" t="s">
        <v>1</v>
      </c>
      <c r="E9" s="27" t="s">
        <v>2</v>
      </c>
      <c r="F9" s="27" t="s">
        <v>3</v>
      </c>
      <c r="G9" s="27" t="s">
        <v>4</v>
      </c>
      <c r="H9" s="27" t="s">
        <v>5</v>
      </c>
      <c r="I9" s="27" t="s">
        <v>6</v>
      </c>
      <c r="J9" s="27" t="s">
        <v>7</v>
      </c>
      <c r="K9" s="27" t="s">
        <v>8</v>
      </c>
      <c r="L9" s="28" t="s">
        <v>9</v>
      </c>
      <c r="M9" s="28" t="s">
        <v>10</v>
      </c>
      <c r="N9" s="28" t="s">
        <v>11</v>
      </c>
      <c r="O9" s="28" t="s">
        <v>12</v>
      </c>
      <c r="P9" s="28" t="s">
        <v>13</v>
      </c>
      <c r="Q9" s="28" t="s">
        <v>14</v>
      </c>
      <c r="R9" s="28" t="s">
        <v>15</v>
      </c>
      <c r="S9" s="28" t="s">
        <v>16</v>
      </c>
    </row>
    <row r="10" spans="2:19">
      <c r="B10" s="4">
        <v>2004</v>
      </c>
      <c r="C10" s="5">
        <v>0</v>
      </c>
      <c r="D10" s="5">
        <v>509946</v>
      </c>
      <c r="E10" s="5">
        <v>509946.90000000037</v>
      </c>
      <c r="F10" s="5">
        <v>509946.90000000037</v>
      </c>
      <c r="G10" s="5">
        <v>509946.9</v>
      </c>
      <c r="H10" s="5">
        <v>509946.9</v>
      </c>
      <c r="I10" s="5">
        <v>509946.9</v>
      </c>
      <c r="J10" s="5">
        <v>509946.9</v>
      </c>
      <c r="K10" s="5">
        <v>509946.9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6">
        <v>0</v>
      </c>
    </row>
    <row r="11" spans="2:19">
      <c r="B11" s="7">
        <v>2005</v>
      </c>
      <c r="C11" s="8">
        <v>1</v>
      </c>
      <c r="D11" s="8">
        <v>792672.59999999963</v>
      </c>
      <c r="E11" s="8">
        <v>791501.59999999963</v>
      </c>
      <c r="F11" s="8">
        <v>791559.5</v>
      </c>
      <c r="G11" s="8">
        <v>793910.7</v>
      </c>
      <c r="H11" s="8">
        <v>797970</v>
      </c>
      <c r="I11" s="8">
        <v>802079</v>
      </c>
      <c r="J11" s="8">
        <v>810784.3</v>
      </c>
      <c r="K11" s="8">
        <v>832444.8</v>
      </c>
      <c r="L11" s="8">
        <v>31201.06</v>
      </c>
      <c r="M11" s="8">
        <v>62402.130000000005</v>
      </c>
      <c r="N11" s="8">
        <v>93603.18</v>
      </c>
      <c r="O11" s="8">
        <v>124804.3</v>
      </c>
      <c r="P11" s="8">
        <v>156005.29999999999</v>
      </c>
      <c r="Q11" s="8">
        <v>187206.39999999999</v>
      </c>
      <c r="R11" s="8">
        <v>249608.5</v>
      </c>
      <c r="S11" s="9">
        <v>312010.59999999998</v>
      </c>
    </row>
    <row r="12" spans="2:19">
      <c r="B12" s="7">
        <v>2006</v>
      </c>
      <c r="C12" s="8">
        <v>2</v>
      </c>
      <c r="D12" s="8">
        <v>1023600.5999999996</v>
      </c>
      <c r="E12" s="8">
        <v>1229194</v>
      </c>
      <c r="F12" s="8">
        <v>1403545.6999999993</v>
      </c>
      <c r="G12" s="8">
        <v>1517982</v>
      </c>
      <c r="H12" s="8">
        <v>1607076</v>
      </c>
      <c r="I12" s="8">
        <v>1653729</v>
      </c>
      <c r="J12" s="8">
        <v>1720809</v>
      </c>
      <c r="K12" s="8">
        <v>1764707</v>
      </c>
      <c r="L12" s="8">
        <v>33343.900000000009</v>
      </c>
      <c r="M12" s="8">
        <v>66482.919999999984</v>
      </c>
      <c r="N12" s="8">
        <v>99706.200000000012</v>
      </c>
      <c r="O12" s="8">
        <v>135492.70000000001</v>
      </c>
      <c r="P12" s="8">
        <v>172390.6</v>
      </c>
      <c r="Q12" s="8">
        <v>208990.4</v>
      </c>
      <c r="R12" s="8">
        <v>283916.2</v>
      </c>
      <c r="S12" s="9">
        <v>359128.2</v>
      </c>
    </row>
    <row r="13" spans="2:19">
      <c r="B13" s="7">
        <v>2007</v>
      </c>
      <c r="C13" s="8">
        <v>3</v>
      </c>
      <c r="D13" s="8">
        <v>1347975.3000000007</v>
      </c>
      <c r="E13" s="8">
        <v>1524311.2999999989</v>
      </c>
      <c r="F13" s="8">
        <v>1513741.0999999996</v>
      </c>
      <c r="G13" s="8">
        <v>1493743</v>
      </c>
      <c r="H13" s="8">
        <v>1473914</v>
      </c>
      <c r="I13" s="8">
        <v>1479457</v>
      </c>
      <c r="J13" s="8">
        <v>1476595</v>
      </c>
      <c r="K13" s="8">
        <v>1466076</v>
      </c>
      <c r="L13" s="8">
        <v>26653.61</v>
      </c>
      <c r="M13" s="8">
        <v>62402.130000000005</v>
      </c>
      <c r="N13" s="8">
        <v>93603.219999999972</v>
      </c>
      <c r="O13" s="8">
        <v>124804.2</v>
      </c>
      <c r="P13" s="8">
        <v>156005.4</v>
      </c>
      <c r="Q13" s="8">
        <v>187206.39999999999</v>
      </c>
      <c r="R13" s="8">
        <v>249608.5</v>
      </c>
      <c r="S13" s="9">
        <v>312010.59999999998</v>
      </c>
    </row>
    <row r="14" spans="2:19">
      <c r="B14" s="7">
        <v>2008</v>
      </c>
      <c r="C14" s="8">
        <v>4</v>
      </c>
      <c r="D14" s="8">
        <v>1379741.1999999993</v>
      </c>
      <c r="E14" s="8">
        <v>1314019.2000000011</v>
      </c>
      <c r="F14" s="8">
        <v>1297386</v>
      </c>
      <c r="G14" s="8">
        <v>1294714</v>
      </c>
      <c r="H14" s="8">
        <v>1288190</v>
      </c>
      <c r="I14" s="8">
        <v>1265217</v>
      </c>
      <c r="J14" s="8">
        <v>1252556</v>
      </c>
      <c r="K14" s="8">
        <v>1243498</v>
      </c>
      <c r="L14" s="8">
        <v>31461.070000000007</v>
      </c>
      <c r="M14" s="8">
        <v>62922.22</v>
      </c>
      <c r="N14" s="8">
        <v>94383.099999999977</v>
      </c>
      <c r="O14" s="8">
        <v>125844.3</v>
      </c>
      <c r="P14" s="8">
        <v>157305.29999999999</v>
      </c>
      <c r="Q14" s="8">
        <v>188766.5</v>
      </c>
      <c r="R14" s="8">
        <v>251688.6</v>
      </c>
      <c r="S14" s="9">
        <v>314610.7</v>
      </c>
    </row>
    <row r="15" spans="2:19">
      <c r="B15" s="7">
        <v>2009</v>
      </c>
      <c r="C15" s="8">
        <v>5</v>
      </c>
      <c r="D15" s="8">
        <v>1012080</v>
      </c>
      <c r="E15" s="8">
        <v>1035120</v>
      </c>
      <c r="F15" s="8">
        <v>1059010</v>
      </c>
      <c r="G15" s="8">
        <v>1054730</v>
      </c>
      <c r="H15" s="8">
        <v>1046150</v>
      </c>
      <c r="I15" s="8">
        <v>1059920</v>
      </c>
      <c r="J15" s="8">
        <v>1107530</v>
      </c>
      <c r="K15" s="8">
        <v>1145400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9">
        <v>0</v>
      </c>
    </row>
    <row r="16" spans="2:19">
      <c r="B16" s="7">
        <v>2010</v>
      </c>
      <c r="C16" s="8">
        <v>6</v>
      </c>
      <c r="D16" s="8">
        <v>683150</v>
      </c>
      <c r="E16" s="8">
        <v>736870</v>
      </c>
      <c r="F16" s="8">
        <v>726890</v>
      </c>
      <c r="G16" s="8">
        <v>772650</v>
      </c>
      <c r="H16" s="8">
        <v>848190</v>
      </c>
      <c r="I16" s="8">
        <v>903700</v>
      </c>
      <c r="J16" s="8">
        <v>997000</v>
      </c>
      <c r="K16" s="8">
        <v>1062440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9">
        <v>0</v>
      </c>
    </row>
    <row r="17" spans="2:19">
      <c r="B17" s="7">
        <v>2011</v>
      </c>
      <c r="C17" s="8">
        <v>7</v>
      </c>
      <c r="D17" s="8">
        <v>515270</v>
      </c>
      <c r="E17" s="8">
        <v>533900</v>
      </c>
      <c r="F17" s="8">
        <v>638640</v>
      </c>
      <c r="G17" s="8">
        <v>693870</v>
      </c>
      <c r="H17" s="8">
        <v>784820</v>
      </c>
      <c r="I17" s="8">
        <v>847870</v>
      </c>
      <c r="J17" s="8">
        <v>891590</v>
      </c>
      <c r="K17" s="8">
        <v>925120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9">
        <v>0</v>
      </c>
    </row>
    <row r="18" spans="2:19">
      <c r="B18" s="7">
        <v>2012</v>
      </c>
      <c r="C18" s="8">
        <v>8</v>
      </c>
      <c r="D18" s="8">
        <v>446170</v>
      </c>
      <c r="E18" s="8">
        <v>450740</v>
      </c>
      <c r="F18" s="8">
        <v>561150.00000000186</v>
      </c>
      <c r="G18" s="8">
        <v>664780</v>
      </c>
      <c r="H18" s="8">
        <v>666200</v>
      </c>
      <c r="I18" s="8">
        <v>686640</v>
      </c>
      <c r="J18" s="8">
        <v>713690</v>
      </c>
      <c r="K18" s="8">
        <v>686680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9">
        <v>0</v>
      </c>
    </row>
    <row r="19" spans="2:19">
      <c r="B19" s="7">
        <v>2013</v>
      </c>
      <c r="C19" s="8">
        <v>9</v>
      </c>
      <c r="D19" s="8">
        <v>398550</v>
      </c>
      <c r="E19" s="8">
        <v>496829.99999999814</v>
      </c>
      <c r="F19" s="8">
        <v>534200</v>
      </c>
      <c r="G19" s="8">
        <v>587560</v>
      </c>
      <c r="H19" s="8">
        <v>630080</v>
      </c>
      <c r="I19" s="8">
        <v>612480</v>
      </c>
      <c r="J19" s="8">
        <v>590250</v>
      </c>
      <c r="K19" s="8">
        <v>588340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9">
        <v>0</v>
      </c>
    </row>
    <row r="20" spans="2:19" ht="15.75" thickBot="1">
      <c r="B20" s="10">
        <v>2014</v>
      </c>
      <c r="C20" s="11">
        <v>10</v>
      </c>
      <c r="D20" s="11">
        <v>346790</v>
      </c>
      <c r="E20" s="11">
        <v>438770</v>
      </c>
      <c r="F20" s="11">
        <v>482630</v>
      </c>
      <c r="G20" s="11">
        <v>511700</v>
      </c>
      <c r="H20" s="11">
        <v>503930</v>
      </c>
      <c r="I20" s="11">
        <v>492120</v>
      </c>
      <c r="J20" s="11">
        <v>477830</v>
      </c>
      <c r="K20" s="11">
        <v>494940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2">
        <v>0</v>
      </c>
    </row>
    <row r="21" spans="2:19" s="3" customFormat="1" ht="15.75" thickBot="1"/>
    <row r="22" spans="2:19" s="3" customFormat="1" ht="15.75">
      <c r="B22" s="53"/>
      <c r="C22" s="54"/>
      <c r="D22" s="55"/>
      <c r="F22" s="14"/>
      <c r="G22" s="15"/>
    </row>
    <row r="23" spans="2:19" s="3" customFormat="1" ht="15.75">
      <c r="B23" s="56" t="s">
        <v>27</v>
      </c>
      <c r="C23" s="57"/>
      <c r="D23" s="58"/>
      <c r="F23" s="58"/>
      <c r="G23" s="65"/>
    </row>
    <row r="24" spans="2:19" s="3" customFormat="1" ht="16.5" thickBot="1">
      <c r="B24" s="59" t="s">
        <v>28</v>
      </c>
      <c r="C24" s="60"/>
      <c r="D24" s="61">
        <v>6.3</v>
      </c>
      <c r="E24" s="32" t="s">
        <v>17</v>
      </c>
      <c r="F24" s="66" t="s">
        <v>26</v>
      </c>
      <c r="G24" s="67">
        <v>1000</v>
      </c>
    </row>
    <row r="25" spans="2:19" ht="16.5" thickBot="1">
      <c r="B25" s="62" t="s">
        <v>18</v>
      </c>
      <c r="C25" s="63"/>
      <c r="D25" s="64">
        <v>2.33</v>
      </c>
      <c r="E25" s="32" t="s">
        <v>22</v>
      </c>
      <c r="F25" s="55"/>
      <c r="G25" s="68"/>
    </row>
    <row r="26" spans="2:19" ht="16.5" thickBot="1">
      <c r="B26" s="62" t="s">
        <v>19</v>
      </c>
      <c r="C26" s="63"/>
      <c r="D26" s="64">
        <v>80</v>
      </c>
      <c r="E26" s="32" t="s">
        <v>20</v>
      </c>
      <c r="F26" s="58" t="s">
        <v>29</v>
      </c>
      <c r="G26" s="65">
        <v>1.08</v>
      </c>
    </row>
    <row r="27" spans="2:19" ht="16.5" thickBot="1">
      <c r="B27" s="62" t="s">
        <v>21</v>
      </c>
      <c r="C27" s="63"/>
      <c r="D27" s="64">
        <v>0.08</v>
      </c>
      <c r="E27" s="3"/>
      <c r="F27" s="66"/>
      <c r="G27" s="67"/>
    </row>
    <row r="28" spans="2:19" s="3" customFormat="1">
      <c r="B28" s="45"/>
      <c r="C28" s="45"/>
      <c r="D28" s="45"/>
      <c r="F28" s="19"/>
      <c r="G28" s="46"/>
    </row>
    <row r="29" spans="2:19" s="3" customFormat="1" ht="15.75" thickBot="1">
      <c r="B29" s="19"/>
      <c r="C29" s="19"/>
      <c r="D29" s="19"/>
      <c r="F29" s="19"/>
      <c r="G29" s="46"/>
    </row>
    <row r="30" spans="2:19" s="3" customFormat="1" ht="16.5" thickBot="1">
      <c r="B30" s="49" t="s">
        <v>43</v>
      </c>
      <c r="C30" s="50"/>
      <c r="D30" s="51"/>
      <c r="E30" s="47"/>
      <c r="F30" s="47"/>
      <c r="G30" s="48"/>
    </row>
    <row r="31" spans="2:19" s="3" customFormat="1" ht="15.75" thickBot="1">
      <c r="B31" s="23"/>
      <c r="C31" s="23"/>
      <c r="D31" s="23"/>
      <c r="F31" s="23"/>
      <c r="G31" s="24"/>
    </row>
    <row r="32" spans="2:19" ht="90.75" thickBot="1">
      <c r="B32" s="139" t="s">
        <v>0</v>
      </c>
      <c r="C32" s="140" t="s">
        <v>0</v>
      </c>
      <c r="D32" s="151" t="s">
        <v>48</v>
      </c>
      <c r="E32" s="151" t="s">
        <v>49</v>
      </c>
      <c r="F32" s="52" t="s">
        <v>23</v>
      </c>
      <c r="G32" s="127" t="s">
        <v>50</v>
      </c>
      <c r="H32" s="16" t="s">
        <v>55</v>
      </c>
      <c r="I32" s="126" t="s">
        <v>31</v>
      </c>
      <c r="J32" s="125" t="s">
        <v>51</v>
      </c>
      <c r="K32" s="149" t="s">
        <v>52</v>
      </c>
    </row>
    <row r="33" spans="1:19" ht="15.75">
      <c r="B33" s="69">
        <v>2004</v>
      </c>
      <c r="C33" s="70">
        <v>0</v>
      </c>
      <c r="D33" s="70">
        <v>509946</v>
      </c>
      <c r="E33" s="70">
        <f>D33*$D$24</f>
        <v>3212659.8</v>
      </c>
      <c r="F33" s="71">
        <f>$D$26*E33</f>
        <v>257012784</v>
      </c>
      <c r="G33" s="72">
        <v>0</v>
      </c>
      <c r="H33" s="73">
        <f>$G$24*$D$25*G33</f>
        <v>0</v>
      </c>
      <c r="I33" s="70">
        <f>F33-H33</f>
        <v>257012784</v>
      </c>
      <c r="J33" s="70">
        <f>I33/($G$26)^C33</f>
        <v>257012784</v>
      </c>
      <c r="K33" s="150">
        <f>I33</f>
        <v>257012784</v>
      </c>
    </row>
    <row r="34" spans="1:19" ht="15.75">
      <c r="B34" s="75">
        <v>2005</v>
      </c>
      <c r="C34" s="76">
        <v>1</v>
      </c>
      <c r="D34" s="76">
        <v>792672.59999999963</v>
      </c>
      <c r="E34" s="76">
        <f t="shared" ref="E34:E43" si="0">D34*$D$24</f>
        <v>4993837.3799999971</v>
      </c>
      <c r="F34" s="77">
        <f t="shared" ref="F34:F43" si="1">$D$26*E34</f>
        <v>399506990.39999974</v>
      </c>
      <c r="G34" s="78">
        <v>31201.06</v>
      </c>
      <c r="H34" s="79">
        <f t="shared" ref="H34:H43" si="2">$G$24*$D$25*G34</f>
        <v>72698469.799999997</v>
      </c>
      <c r="I34" s="76">
        <f t="shared" ref="I34:I43" si="3">F34-H34</f>
        <v>326808520.59999973</v>
      </c>
      <c r="J34" s="76">
        <f t="shared" ref="J34:J43" si="4">I34/($G$26)^C34</f>
        <v>302600482.03703678</v>
      </c>
      <c r="K34" s="148">
        <f>K33+J34</f>
        <v>559613266.03703678</v>
      </c>
    </row>
    <row r="35" spans="1:19" ht="15.75">
      <c r="B35" s="75">
        <v>2006</v>
      </c>
      <c r="C35" s="76">
        <v>2</v>
      </c>
      <c r="D35" s="76">
        <v>1023600.5999999996</v>
      </c>
      <c r="E35" s="76">
        <f t="shared" si="0"/>
        <v>6448683.7799999975</v>
      </c>
      <c r="F35" s="77">
        <f t="shared" si="1"/>
        <v>515894702.3999998</v>
      </c>
      <c r="G35" s="78">
        <v>33343.900000000009</v>
      </c>
      <c r="H35" s="79">
        <f t="shared" si="2"/>
        <v>77691287.000000015</v>
      </c>
      <c r="I35" s="76">
        <f t="shared" si="3"/>
        <v>438203415.3999998</v>
      </c>
      <c r="J35" s="76">
        <f t="shared" si="4"/>
        <v>375688799.2112481</v>
      </c>
      <c r="K35" s="148">
        <f>K34+J35</f>
        <v>935302065.24828482</v>
      </c>
    </row>
    <row r="36" spans="1:19" ht="15.75">
      <c r="B36" s="75">
        <v>2007</v>
      </c>
      <c r="C36" s="76">
        <v>3</v>
      </c>
      <c r="D36" s="76">
        <v>1347975.3000000007</v>
      </c>
      <c r="E36" s="76">
        <f t="shared" si="0"/>
        <v>8492244.3900000043</v>
      </c>
      <c r="F36" s="77">
        <f t="shared" si="1"/>
        <v>679379551.20000029</v>
      </c>
      <c r="G36" s="78">
        <v>26653.61</v>
      </c>
      <c r="H36" s="79">
        <f t="shared" si="2"/>
        <v>62102911.300000004</v>
      </c>
      <c r="I36" s="76">
        <f t="shared" si="3"/>
        <v>617276639.90000033</v>
      </c>
      <c r="J36" s="76">
        <f t="shared" si="4"/>
        <v>490014098.38121748</v>
      </c>
      <c r="K36" s="148">
        <f t="shared" ref="K36:K43" si="5">K35+J36</f>
        <v>1425316163.6295023</v>
      </c>
    </row>
    <row r="37" spans="1:19" ht="15.75">
      <c r="B37" s="75">
        <v>2008</v>
      </c>
      <c r="C37" s="76">
        <v>4</v>
      </c>
      <c r="D37" s="76">
        <v>1379741.1999999993</v>
      </c>
      <c r="E37" s="76">
        <f t="shared" si="0"/>
        <v>8692369.5599999949</v>
      </c>
      <c r="F37" s="77">
        <f t="shared" si="1"/>
        <v>695389564.79999959</v>
      </c>
      <c r="G37" s="78">
        <v>31461.070000000007</v>
      </c>
      <c r="H37" s="79">
        <f t="shared" si="2"/>
        <v>73304293.100000009</v>
      </c>
      <c r="I37" s="76">
        <f t="shared" si="3"/>
        <v>622085271.69999957</v>
      </c>
      <c r="J37" s="76">
        <f t="shared" si="4"/>
        <v>457251245.68449229</v>
      </c>
      <c r="K37" s="148">
        <f t="shared" si="5"/>
        <v>1882567409.3139946</v>
      </c>
    </row>
    <row r="38" spans="1:19" ht="15.75">
      <c r="B38" s="75">
        <v>2009</v>
      </c>
      <c r="C38" s="76">
        <v>5</v>
      </c>
      <c r="D38" s="76">
        <v>1012080</v>
      </c>
      <c r="E38" s="76">
        <f t="shared" si="0"/>
        <v>6376104</v>
      </c>
      <c r="F38" s="77">
        <f t="shared" si="1"/>
        <v>510088320</v>
      </c>
      <c r="G38" s="78">
        <v>0</v>
      </c>
      <c r="H38" s="79">
        <f t="shared" si="2"/>
        <v>0</v>
      </c>
      <c r="I38" s="76">
        <f t="shared" si="3"/>
        <v>510088320</v>
      </c>
      <c r="J38" s="76">
        <f t="shared" si="4"/>
        <v>347157539.59517604</v>
      </c>
      <c r="K38" s="148">
        <f t="shared" si="5"/>
        <v>2229724948.9091706</v>
      </c>
    </row>
    <row r="39" spans="1:19" ht="15.75">
      <c r="B39" s="75">
        <v>2010</v>
      </c>
      <c r="C39" s="76">
        <v>6</v>
      </c>
      <c r="D39" s="76">
        <v>683150</v>
      </c>
      <c r="E39" s="76">
        <f t="shared" si="0"/>
        <v>4303845</v>
      </c>
      <c r="F39" s="77">
        <f t="shared" si="1"/>
        <v>344307600</v>
      </c>
      <c r="G39" s="78">
        <v>0</v>
      </c>
      <c r="H39" s="79">
        <f t="shared" si="2"/>
        <v>0</v>
      </c>
      <c r="I39" s="76">
        <f t="shared" si="3"/>
        <v>344307600</v>
      </c>
      <c r="J39" s="76">
        <f t="shared" si="4"/>
        <v>216972191.82501721</v>
      </c>
      <c r="K39" s="80">
        <f t="shared" si="5"/>
        <v>2446697140.7341881</v>
      </c>
    </row>
    <row r="40" spans="1:19" ht="15.75">
      <c r="B40" s="75">
        <v>2011</v>
      </c>
      <c r="C40" s="76">
        <v>7</v>
      </c>
      <c r="D40" s="76">
        <v>515270</v>
      </c>
      <c r="E40" s="76">
        <f t="shared" si="0"/>
        <v>3246201</v>
      </c>
      <c r="F40" s="77">
        <f t="shared" si="1"/>
        <v>259696080</v>
      </c>
      <c r="G40" s="78">
        <v>0</v>
      </c>
      <c r="H40" s="79">
        <f t="shared" si="2"/>
        <v>0</v>
      </c>
      <c r="I40" s="76">
        <f t="shared" si="3"/>
        <v>259696080</v>
      </c>
      <c r="J40" s="76">
        <f t="shared" si="4"/>
        <v>151530168.36722672</v>
      </c>
      <c r="K40" s="80">
        <f t="shared" si="5"/>
        <v>2598227309.1014147</v>
      </c>
    </row>
    <row r="41" spans="1:19" ht="15.75">
      <c r="B41" s="75">
        <v>2012</v>
      </c>
      <c r="C41" s="76">
        <v>8</v>
      </c>
      <c r="D41" s="76">
        <v>446170</v>
      </c>
      <c r="E41" s="76">
        <f t="shared" si="0"/>
        <v>2810871</v>
      </c>
      <c r="F41" s="77">
        <f t="shared" si="1"/>
        <v>224869680</v>
      </c>
      <c r="G41" s="78">
        <v>0</v>
      </c>
      <c r="H41" s="79">
        <f t="shared" si="2"/>
        <v>0</v>
      </c>
      <c r="I41" s="76">
        <f t="shared" si="3"/>
        <v>224869680</v>
      </c>
      <c r="J41" s="76">
        <f t="shared" si="4"/>
        <v>121490091.17191625</v>
      </c>
      <c r="K41" s="80">
        <f t="shared" si="5"/>
        <v>2719717400.2733307</v>
      </c>
    </row>
    <row r="42" spans="1:19" ht="15.75">
      <c r="B42" s="75">
        <v>2013</v>
      </c>
      <c r="C42" s="76">
        <v>9</v>
      </c>
      <c r="D42" s="76">
        <v>398550</v>
      </c>
      <c r="E42" s="76">
        <f t="shared" si="0"/>
        <v>2510865</v>
      </c>
      <c r="F42" s="77">
        <f t="shared" si="1"/>
        <v>200869200</v>
      </c>
      <c r="G42" s="78">
        <v>0</v>
      </c>
      <c r="H42" s="79">
        <f t="shared" si="2"/>
        <v>0</v>
      </c>
      <c r="I42" s="76">
        <f t="shared" si="3"/>
        <v>200869200</v>
      </c>
      <c r="J42" s="76">
        <f t="shared" si="4"/>
        <v>100484609.82852246</v>
      </c>
      <c r="K42" s="80">
        <f t="shared" si="5"/>
        <v>2820202010.1018534</v>
      </c>
    </row>
    <row r="43" spans="1:19" ht="16.5" thickBot="1">
      <c r="B43" s="81">
        <v>2014</v>
      </c>
      <c r="C43" s="82">
        <v>10</v>
      </c>
      <c r="D43" s="82">
        <v>346790</v>
      </c>
      <c r="E43" s="82">
        <f t="shared" si="0"/>
        <v>2184777</v>
      </c>
      <c r="F43" s="83">
        <f t="shared" si="1"/>
        <v>174782160</v>
      </c>
      <c r="G43" s="84">
        <v>0</v>
      </c>
      <c r="H43" s="85">
        <f t="shared" si="2"/>
        <v>0</v>
      </c>
      <c r="I43" s="82">
        <f t="shared" si="3"/>
        <v>174782160</v>
      </c>
      <c r="J43" s="82">
        <f t="shared" si="4"/>
        <v>80957958.345375374</v>
      </c>
      <c r="K43" s="86">
        <f t="shared" si="5"/>
        <v>2901159968.4472289</v>
      </c>
    </row>
    <row r="44" spans="1:19" ht="15.75" thickBot="1">
      <c r="E44" s="137"/>
      <c r="F44" s="25"/>
      <c r="J44" s="2">
        <f>SUM(J33:J43)</f>
        <v>2901159968.4472289</v>
      </c>
    </row>
    <row r="45" spans="1:19" ht="16.5" thickBot="1">
      <c r="B45" s="29" t="s">
        <v>30</v>
      </c>
      <c r="C45" s="30"/>
      <c r="D45" s="30"/>
      <c r="E45" s="30"/>
      <c r="F45" s="30"/>
      <c r="G45" s="13"/>
    </row>
    <row r="47" spans="1:19" ht="15.75" thickBot="1">
      <c r="A47" s="23"/>
      <c r="B47" s="34"/>
      <c r="C47" s="34"/>
      <c r="D47" s="34"/>
      <c r="E47" s="34"/>
      <c r="F47" s="35"/>
      <c r="G47" s="36"/>
      <c r="H47" s="36"/>
      <c r="I47" s="36"/>
      <c r="J47" s="37"/>
      <c r="K47" s="34"/>
      <c r="L47" s="38">
        <v>118</v>
      </c>
      <c r="M47" s="23"/>
      <c r="N47" s="23"/>
      <c r="O47" s="23"/>
      <c r="P47" s="23"/>
      <c r="Q47" s="23"/>
      <c r="R47" s="23"/>
      <c r="S47" s="23"/>
    </row>
    <row r="48" spans="1:19" s="3" customFormat="1" ht="15.75" thickBot="1">
      <c r="A48" s="19"/>
      <c r="B48" s="17"/>
      <c r="C48" s="17"/>
      <c r="D48" s="17"/>
      <c r="E48" s="17"/>
      <c r="F48" s="20"/>
      <c r="G48" s="21"/>
      <c r="H48" s="21"/>
      <c r="I48" s="21"/>
      <c r="J48" s="18"/>
      <c r="K48" s="17"/>
      <c r="L48" s="22"/>
      <c r="M48" s="19"/>
    </row>
    <row r="49" spans="1:13" s="3" customFormat="1" ht="16.5" thickBot="1">
      <c r="A49" s="19"/>
      <c r="B49" s="87" t="s">
        <v>75</v>
      </c>
      <c r="C49" s="88"/>
      <c r="D49" s="88"/>
      <c r="E49" s="88"/>
      <c r="F49" s="153"/>
      <c r="G49" s="90"/>
      <c r="H49" s="90"/>
      <c r="I49" s="90"/>
      <c r="J49" s="91"/>
      <c r="K49" s="92"/>
      <c r="L49" s="22"/>
      <c r="M49" s="19"/>
    </row>
    <row r="50" spans="1:13" ht="16.5" thickBot="1">
      <c r="B50" s="93"/>
      <c r="C50" s="93"/>
      <c r="D50" s="93"/>
      <c r="E50" s="93"/>
      <c r="F50" s="93"/>
      <c r="G50" s="93"/>
      <c r="H50" s="93"/>
      <c r="I50" s="93"/>
      <c r="J50" s="93"/>
      <c r="K50" s="93"/>
    </row>
    <row r="51" spans="1:13" ht="95.25" thickBot="1">
      <c r="B51" s="142" t="s">
        <v>0</v>
      </c>
      <c r="C51" s="141" t="s">
        <v>0</v>
      </c>
      <c r="D51" s="104" t="s">
        <v>46</v>
      </c>
      <c r="E51" s="104" t="s">
        <v>47</v>
      </c>
      <c r="F51" s="97" t="s">
        <v>23</v>
      </c>
      <c r="G51" s="131" t="s">
        <v>24</v>
      </c>
      <c r="H51" s="99" t="s">
        <v>55</v>
      </c>
      <c r="I51" s="129" t="s">
        <v>31</v>
      </c>
      <c r="J51" s="138" t="s">
        <v>51</v>
      </c>
      <c r="K51" s="152" t="s">
        <v>61</v>
      </c>
      <c r="L51" s="1"/>
    </row>
    <row r="52" spans="1:13" ht="15.75">
      <c r="B52" s="69">
        <v>2004</v>
      </c>
      <c r="C52" s="70">
        <v>0</v>
      </c>
      <c r="D52" s="70">
        <v>509946.90000000037</v>
      </c>
      <c r="E52" s="70">
        <f>D52*$D$24</f>
        <v>3212665.4700000021</v>
      </c>
      <c r="F52" s="70">
        <f>$D$26*E52</f>
        <v>257013237.60000017</v>
      </c>
      <c r="G52" s="70">
        <v>0</v>
      </c>
      <c r="H52" s="70">
        <f>$G$24*$D$25*G52</f>
        <v>0</v>
      </c>
      <c r="I52" s="70">
        <f>F52-H52</f>
        <v>257013237.60000017</v>
      </c>
      <c r="J52" s="70">
        <f>I52/($G$26)^C52</f>
        <v>257013237.60000017</v>
      </c>
      <c r="K52" s="74">
        <f>I52</f>
        <v>257013237.60000017</v>
      </c>
    </row>
    <row r="53" spans="1:13" ht="15.75">
      <c r="B53" s="75">
        <v>2005</v>
      </c>
      <c r="C53" s="76">
        <v>1</v>
      </c>
      <c r="D53" s="76">
        <v>791501.59999999963</v>
      </c>
      <c r="E53" s="76">
        <f t="shared" ref="E53:E62" si="6">D53*$D$24</f>
        <v>4986460.0799999973</v>
      </c>
      <c r="F53" s="76">
        <f t="shared" ref="F53:F62" si="7">$D$26*E53</f>
        <v>398916806.3999998</v>
      </c>
      <c r="G53" s="76">
        <v>62402.130000000005</v>
      </c>
      <c r="H53" s="76">
        <f t="shared" ref="H53:H62" si="8">$G$24*$D$25*G53</f>
        <v>145396962.90000001</v>
      </c>
      <c r="I53" s="76">
        <f t="shared" ref="I53:I62" si="9">F53-H53</f>
        <v>253519843.49999979</v>
      </c>
      <c r="J53" s="76">
        <f t="shared" ref="J53:J62" si="10">I53/($G$26)^C53</f>
        <v>234740595.83333313</v>
      </c>
      <c r="K53" s="80">
        <f>K52+J53</f>
        <v>491753833.43333328</v>
      </c>
    </row>
    <row r="54" spans="1:13" ht="15.75">
      <c r="B54" s="75">
        <v>2006</v>
      </c>
      <c r="C54" s="76">
        <v>2</v>
      </c>
      <c r="D54" s="76">
        <v>1229194</v>
      </c>
      <c r="E54" s="76">
        <f t="shared" si="6"/>
        <v>7743922.2000000002</v>
      </c>
      <c r="F54" s="76">
        <f t="shared" si="7"/>
        <v>619513776</v>
      </c>
      <c r="G54" s="76">
        <v>66482.919999999984</v>
      </c>
      <c r="H54" s="76">
        <f t="shared" si="8"/>
        <v>154905203.59999996</v>
      </c>
      <c r="I54" s="76">
        <f t="shared" si="9"/>
        <v>464608572.40000004</v>
      </c>
      <c r="J54" s="76">
        <f t="shared" si="10"/>
        <v>398326965.36351168</v>
      </c>
      <c r="K54" s="80">
        <f>K53+J54</f>
        <v>890080798.79684496</v>
      </c>
    </row>
    <row r="55" spans="1:13" ht="15.75">
      <c r="B55" s="75">
        <v>2007</v>
      </c>
      <c r="C55" s="76">
        <v>3</v>
      </c>
      <c r="D55" s="76">
        <v>1524311.2999999989</v>
      </c>
      <c r="E55" s="76">
        <f t="shared" si="6"/>
        <v>9603161.189999992</v>
      </c>
      <c r="F55" s="76">
        <f t="shared" si="7"/>
        <v>768252895.19999933</v>
      </c>
      <c r="G55" s="76">
        <v>62402.130000000005</v>
      </c>
      <c r="H55" s="76">
        <f t="shared" si="8"/>
        <v>145396962.90000001</v>
      </c>
      <c r="I55" s="76">
        <f t="shared" si="9"/>
        <v>622855932.29999936</v>
      </c>
      <c r="J55" s="76">
        <f t="shared" si="10"/>
        <v>494443120.5704155</v>
      </c>
      <c r="K55" s="80">
        <f t="shared" ref="K55:K62" si="11">K54+J55</f>
        <v>1384523919.3672605</v>
      </c>
    </row>
    <row r="56" spans="1:13" ht="15.75">
      <c r="B56" s="75">
        <v>2008</v>
      </c>
      <c r="C56" s="76">
        <v>4</v>
      </c>
      <c r="D56" s="76">
        <v>1314019.2000000011</v>
      </c>
      <c r="E56" s="76">
        <f t="shared" si="6"/>
        <v>8278320.9600000065</v>
      </c>
      <c r="F56" s="76">
        <f t="shared" si="7"/>
        <v>662265676.80000055</v>
      </c>
      <c r="G56" s="76">
        <v>62922.22</v>
      </c>
      <c r="H56" s="76">
        <f t="shared" si="8"/>
        <v>146608772.59999999</v>
      </c>
      <c r="I56" s="76">
        <f t="shared" si="9"/>
        <v>515656904.20000052</v>
      </c>
      <c r="J56" s="76">
        <f t="shared" si="10"/>
        <v>379023218.3876012</v>
      </c>
      <c r="K56" s="80">
        <f t="shared" si="11"/>
        <v>1763547137.7548616</v>
      </c>
    </row>
    <row r="57" spans="1:13" ht="15.75">
      <c r="B57" s="75">
        <v>2009</v>
      </c>
      <c r="C57" s="76">
        <v>5</v>
      </c>
      <c r="D57" s="76">
        <v>1035120</v>
      </c>
      <c r="E57" s="76">
        <f t="shared" si="6"/>
        <v>6521256</v>
      </c>
      <c r="F57" s="76">
        <f t="shared" si="7"/>
        <v>521700480</v>
      </c>
      <c r="G57" s="76">
        <v>0</v>
      </c>
      <c r="H57" s="76">
        <f t="shared" si="8"/>
        <v>0</v>
      </c>
      <c r="I57" s="76">
        <f t="shared" si="9"/>
        <v>521700480</v>
      </c>
      <c r="J57" s="76">
        <f t="shared" si="10"/>
        <v>355060580.57244354</v>
      </c>
      <c r="K57" s="80">
        <f t="shared" si="11"/>
        <v>2118607718.3273051</v>
      </c>
    </row>
    <row r="58" spans="1:13" ht="15.75">
      <c r="B58" s="75">
        <v>2010</v>
      </c>
      <c r="C58" s="76">
        <v>6</v>
      </c>
      <c r="D58" s="76">
        <v>736870</v>
      </c>
      <c r="E58" s="76">
        <f t="shared" si="6"/>
        <v>4642281</v>
      </c>
      <c r="F58" s="76">
        <f t="shared" si="7"/>
        <v>371382480</v>
      </c>
      <c r="G58" s="76">
        <v>0</v>
      </c>
      <c r="H58" s="76">
        <f t="shared" si="8"/>
        <v>0</v>
      </c>
      <c r="I58" s="76">
        <f t="shared" si="9"/>
        <v>371382480</v>
      </c>
      <c r="J58" s="76">
        <f t="shared" si="10"/>
        <v>234033958.85252205</v>
      </c>
      <c r="K58" s="80">
        <f t="shared" si="11"/>
        <v>2352641677.1798272</v>
      </c>
    </row>
    <row r="59" spans="1:13" ht="15.75">
      <c r="B59" s="75">
        <v>2011</v>
      </c>
      <c r="C59" s="76">
        <v>7</v>
      </c>
      <c r="D59" s="76">
        <v>533900</v>
      </c>
      <c r="E59" s="76">
        <f t="shared" si="6"/>
        <v>3363570</v>
      </c>
      <c r="F59" s="76">
        <f t="shared" si="7"/>
        <v>269085600</v>
      </c>
      <c r="G59" s="76">
        <v>0</v>
      </c>
      <c r="H59" s="76">
        <f t="shared" si="8"/>
        <v>0</v>
      </c>
      <c r="I59" s="76">
        <f t="shared" si="9"/>
        <v>269085600</v>
      </c>
      <c r="J59" s="76">
        <f t="shared" si="10"/>
        <v>157008863.10334843</v>
      </c>
      <c r="K59" s="80">
        <f t="shared" si="11"/>
        <v>2509650540.2831755</v>
      </c>
    </row>
    <row r="60" spans="1:13" ht="15.75">
      <c r="B60" s="75">
        <v>2012</v>
      </c>
      <c r="C60" s="76">
        <v>8</v>
      </c>
      <c r="D60" s="76">
        <v>450740</v>
      </c>
      <c r="E60" s="76">
        <f t="shared" si="6"/>
        <v>2839662</v>
      </c>
      <c r="F60" s="76">
        <f t="shared" si="7"/>
        <v>227172960</v>
      </c>
      <c r="G60" s="76">
        <v>0</v>
      </c>
      <c r="H60" s="76">
        <f t="shared" si="8"/>
        <v>0</v>
      </c>
      <c r="I60" s="76">
        <f t="shared" si="9"/>
        <v>227172960</v>
      </c>
      <c r="J60" s="76">
        <f t="shared" si="10"/>
        <v>122734481.68821196</v>
      </c>
      <c r="K60" s="80">
        <f t="shared" si="11"/>
        <v>2632385021.9713874</v>
      </c>
    </row>
    <row r="61" spans="1:13" ht="15.75">
      <c r="B61" s="75">
        <v>2013</v>
      </c>
      <c r="C61" s="76">
        <v>9</v>
      </c>
      <c r="D61" s="76">
        <v>496829.99999999814</v>
      </c>
      <c r="E61" s="76">
        <f t="shared" si="6"/>
        <v>3130028.9999999884</v>
      </c>
      <c r="F61" s="76">
        <f t="shared" si="7"/>
        <v>250402319.99999908</v>
      </c>
      <c r="G61" s="76">
        <v>0</v>
      </c>
      <c r="H61" s="76">
        <f t="shared" si="8"/>
        <v>0</v>
      </c>
      <c r="I61" s="76">
        <f t="shared" si="9"/>
        <v>250402319.99999908</v>
      </c>
      <c r="J61" s="76">
        <f t="shared" si="10"/>
        <v>125263501.94732063</v>
      </c>
      <c r="K61" s="80">
        <f t="shared" si="11"/>
        <v>2757648523.9187078</v>
      </c>
    </row>
    <row r="62" spans="1:13" ht="16.5" thickBot="1">
      <c r="B62" s="81">
        <v>2014</v>
      </c>
      <c r="C62" s="82">
        <v>10</v>
      </c>
      <c r="D62" s="82">
        <v>438770</v>
      </c>
      <c r="E62" s="82">
        <f t="shared" si="6"/>
        <v>2764251</v>
      </c>
      <c r="F62" s="82">
        <f t="shared" si="7"/>
        <v>221140080</v>
      </c>
      <c r="G62" s="82">
        <v>0</v>
      </c>
      <c r="H62" s="82">
        <f t="shared" si="8"/>
        <v>0</v>
      </c>
      <c r="I62" s="82">
        <f t="shared" si="9"/>
        <v>221140080</v>
      </c>
      <c r="J62" s="82">
        <f t="shared" si="10"/>
        <v>102430645.01052612</v>
      </c>
      <c r="K62" s="86">
        <f t="shared" si="11"/>
        <v>2860079168.929234</v>
      </c>
    </row>
    <row r="63" spans="1:13" ht="16.5" thickBot="1">
      <c r="B63" s="32"/>
      <c r="C63" s="32"/>
      <c r="D63" s="32"/>
      <c r="E63" s="108"/>
      <c r="F63" s="108"/>
      <c r="G63" s="32"/>
      <c r="H63" s="32"/>
      <c r="I63" s="32"/>
      <c r="J63" s="103">
        <f>SUM(J52:J62)</f>
        <v>2860079168.929234</v>
      </c>
      <c r="K63" s="32"/>
    </row>
    <row r="64" spans="1:13" ht="16.5" thickBot="1">
      <c r="B64" s="29" t="s">
        <v>33</v>
      </c>
      <c r="C64" s="30"/>
      <c r="D64" s="30"/>
      <c r="E64" s="30"/>
      <c r="F64" s="31"/>
      <c r="G64" s="93"/>
      <c r="H64" s="93"/>
      <c r="I64" s="32"/>
      <c r="J64" s="32"/>
      <c r="K64" s="32"/>
    </row>
    <row r="66" spans="1:19" ht="15.75" thickBo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>
        <v>119</v>
      </c>
      <c r="M66" s="23"/>
      <c r="N66" s="23"/>
      <c r="O66" s="23"/>
      <c r="P66" s="23"/>
      <c r="Q66" s="23"/>
      <c r="R66" s="23"/>
      <c r="S66" s="23"/>
    </row>
    <row r="67" spans="1:19" ht="15.75" thickBot="1"/>
    <row r="68" spans="1:19" s="3" customFormat="1" ht="16.5" thickBot="1">
      <c r="B68" s="29" t="s">
        <v>76</v>
      </c>
      <c r="C68" s="30"/>
      <c r="D68" s="30"/>
      <c r="E68" s="154"/>
      <c r="F68" s="13"/>
    </row>
    <row r="69" spans="1:19" s="3" customFormat="1"/>
    <row r="70" spans="1:19" ht="15.75" thickBot="1"/>
    <row r="71" spans="1:19" ht="95.25" thickBot="1">
      <c r="B71" s="142" t="s">
        <v>0</v>
      </c>
      <c r="C71" s="141" t="s">
        <v>0</v>
      </c>
      <c r="D71" s="104" t="s">
        <v>53</v>
      </c>
      <c r="E71" s="104" t="s">
        <v>54</v>
      </c>
      <c r="F71" s="97" t="s">
        <v>23</v>
      </c>
      <c r="G71" s="128" t="s">
        <v>24</v>
      </c>
      <c r="H71" s="99" t="s">
        <v>55</v>
      </c>
      <c r="I71" s="100" t="s">
        <v>31</v>
      </c>
      <c r="J71" s="101" t="s">
        <v>51</v>
      </c>
      <c r="K71" s="111" t="s">
        <v>60</v>
      </c>
      <c r="L71" s="1"/>
    </row>
    <row r="72" spans="1:19" ht="15.75">
      <c r="B72" s="105">
        <v>2004</v>
      </c>
      <c r="C72" s="106">
        <v>0</v>
      </c>
      <c r="D72" s="106">
        <v>509946.90000000037</v>
      </c>
      <c r="E72" s="143">
        <f>D72*$D$24</f>
        <v>3212665.4700000021</v>
      </c>
      <c r="F72" s="106">
        <f>$D$26*E72</f>
        <v>257013237.60000017</v>
      </c>
      <c r="G72" s="70">
        <v>0</v>
      </c>
      <c r="H72" s="106">
        <f>$G$24*$D$25*G72</f>
        <v>0</v>
      </c>
      <c r="I72" s="106">
        <f>F72-H72</f>
        <v>257013237.60000017</v>
      </c>
      <c r="J72" s="106">
        <f>I72/($G$26)^C72</f>
        <v>257013237.60000017</v>
      </c>
      <c r="K72" s="147">
        <f>I72</f>
        <v>257013237.60000017</v>
      </c>
    </row>
    <row r="73" spans="1:19" ht="15.75">
      <c r="B73" s="75">
        <v>2005</v>
      </c>
      <c r="C73" s="76">
        <v>1</v>
      </c>
      <c r="D73" s="76">
        <v>791559.5</v>
      </c>
      <c r="E73" s="144">
        <f t="shared" ref="E73:E82" si="12">D73*$D$24</f>
        <v>4986824.8499999996</v>
      </c>
      <c r="F73" s="76">
        <f t="shared" ref="F73:F82" si="13">$D$26*E73</f>
        <v>398945988</v>
      </c>
      <c r="G73" s="76">
        <v>93603.18</v>
      </c>
      <c r="H73" s="76">
        <f t="shared" ref="H73:H82" si="14">$G$24*$D$25*G73</f>
        <v>218095409.39999998</v>
      </c>
      <c r="I73" s="76">
        <f t="shared" ref="I73:I82" si="15">F73-H73</f>
        <v>180850578.60000002</v>
      </c>
      <c r="J73" s="76">
        <f t="shared" ref="J73:J82" si="16">I73/($G$26)^C73</f>
        <v>167454239.44444445</v>
      </c>
      <c r="K73" s="148">
        <f>K72+J73</f>
        <v>424467477.04444462</v>
      </c>
    </row>
    <row r="74" spans="1:19" ht="15.75">
      <c r="B74" s="75">
        <v>2006</v>
      </c>
      <c r="C74" s="76">
        <v>2</v>
      </c>
      <c r="D74" s="76">
        <v>1403545.6999999993</v>
      </c>
      <c r="E74" s="144">
        <f t="shared" si="12"/>
        <v>8842337.9099999946</v>
      </c>
      <c r="F74" s="76">
        <f t="shared" si="13"/>
        <v>707387032.79999959</v>
      </c>
      <c r="G74" s="76">
        <v>99706.200000000012</v>
      </c>
      <c r="H74" s="76">
        <f t="shared" si="14"/>
        <v>232315446.00000003</v>
      </c>
      <c r="I74" s="76">
        <f t="shared" si="15"/>
        <v>475071586.79999959</v>
      </c>
      <c r="J74" s="76">
        <f t="shared" si="16"/>
        <v>407297313.78600782</v>
      </c>
      <c r="K74" s="148">
        <f>K73+J74</f>
        <v>831764790.83045244</v>
      </c>
    </row>
    <row r="75" spans="1:19" ht="15.75">
      <c r="B75" s="75">
        <v>2007</v>
      </c>
      <c r="C75" s="76">
        <v>3</v>
      </c>
      <c r="D75" s="76">
        <v>1513741.0999999996</v>
      </c>
      <c r="E75" s="144">
        <f t="shared" si="12"/>
        <v>9536568.9299999978</v>
      </c>
      <c r="F75" s="76">
        <f t="shared" si="13"/>
        <v>762925514.39999986</v>
      </c>
      <c r="G75" s="76">
        <v>93603.219999999972</v>
      </c>
      <c r="H75" s="76">
        <f t="shared" si="14"/>
        <v>218095502.59999993</v>
      </c>
      <c r="I75" s="76">
        <f t="shared" si="15"/>
        <v>544830011.79999995</v>
      </c>
      <c r="J75" s="76">
        <f t="shared" si="16"/>
        <v>432503629.24223942</v>
      </c>
      <c r="K75" s="148">
        <f t="shared" ref="K75:K82" si="17">K74+J75</f>
        <v>1264268420.0726919</v>
      </c>
    </row>
    <row r="76" spans="1:19" ht="15.75">
      <c r="B76" s="75">
        <v>2008</v>
      </c>
      <c r="C76" s="76">
        <v>4</v>
      </c>
      <c r="D76" s="76">
        <v>1297386</v>
      </c>
      <c r="E76" s="144">
        <f t="shared" si="12"/>
        <v>8173531.7999999998</v>
      </c>
      <c r="F76" s="76">
        <f t="shared" si="13"/>
        <v>653882544</v>
      </c>
      <c r="G76" s="76">
        <v>94383.099999999977</v>
      </c>
      <c r="H76" s="76">
        <f t="shared" si="14"/>
        <v>219912622.99999994</v>
      </c>
      <c r="I76" s="76">
        <f t="shared" si="15"/>
        <v>433969921.00000006</v>
      </c>
      <c r="J76" s="76">
        <f t="shared" si="16"/>
        <v>318980847.15071851</v>
      </c>
      <c r="K76" s="148">
        <f t="shared" si="17"/>
        <v>1583249267.2234104</v>
      </c>
    </row>
    <row r="77" spans="1:19" ht="15.75">
      <c r="B77" s="75">
        <v>2009</v>
      </c>
      <c r="C77" s="76">
        <v>5</v>
      </c>
      <c r="D77" s="76">
        <v>1059010</v>
      </c>
      <c r="E77" s="144">
        <f t="shared" si="12"/>
        <v>6671763</v>
      </c>
      <c r="F77" s="76">
        <f t="shared" si="13"/>
        <v>533741040</v>
      </c>
      <c r="G77" s="76">
        <v>0</v>
      </c>
      <c r="H77" s="76">
        <f t="shared" si="14"/>
        <v>0</v>
      </c>
      <c r="I77" s="76">
        <f t="shared" si="15"/>
        <v>533741040</v>
      </c>
      <c r="J77" s="76">
        <f t="shared" si="16"/>
        <v>363255183.39132023</v>
      </c>
      <c r="K77" s="148">
        <f t="shared" si="17"/>
        <v>1946504450.6147306</v>
      </c>
    </row>
    <row r="78" spans="1:19" ht="15.75">
      <c r="B78" s="75">
        <v>2010</v>
      </c>
      <c r="C78" s="76">
        <v>6</v>
      </c>
      <c r="D78" s="76">
        <v>726890</v>
      </c>
      <c r="E78" s="144">
        <f t="shared" si="12"/>
        <v>4579407</v>
      </c>
      <c r="F78" s="76">
        <f t="shared" si="13"/>
        <v>366352560</v>
      </c>
      <c r="G78" s="76">
        <v>0</v>
      </c>
      <c r="H78" s="76">
        <f t="shared" si="14"/>
        <v>0</v>
      </c>
      <c r="I78" s="76">
        <f t="shared" si="15"/>
        <v>366352560</v>
      </c>
      <c r="J78" s="76">
        <f t="shared" si="16"/>
        <v>230864256.04287016</v>
      </c>
      <c r="K78" s="148">
        <f t="shared" si="17"/>
        <v>2177368706.6576009</v>
      </c>
    </row>
    <row r="79" spans="1:19" ht="15.75">
      <c r="B79" s="75">
        <v>2011</v>
      </c>
      <c r="C79" s="76">
        <v>7</v>
      </c>
      <c r="D79" s="76">
        <v>638640</v>
      </c>
      <c r="E79" s="144">
        <f t="shared" si="12"/>
        <v>4023432</v>
      </c>
      <c r="F79" s="76">
        <f t="shared" si="13"/>
        <v>321874560</v>
      </c>
      <c r="G79" s="76">
        <v>0</v>
      </c>
      <c r="H79" s="76">
        <f t="shared" si="14"/>
        <v>0</v>
      </c>
      <c r="I79" s="76">
        <f t="shared" si="15"/>
        <v>321874560</v>
      </c>
      <c r="J79" s="76">
        <f t="shared" si="16"/>
        <v>187810714.23922542</v>
      </c>
      <c r="K79" s="148">
        <f t="shared" si="17"/>
        <v>2365179420.8968263</v>
      </c>
    </row>
    <row r="80" spans="1:19" ht="15.75">
      <c r="B80" s="75">
        <v>2012</v>
      </c>
      <c r="C80" s="76">
        <v>8</v>
      </c>
      <c r="D80" s="76">
        <v>561150.00000000186</v>
      </c>
      <c r="E80" s="144">
        <f t="shared" si="12"/>
        <v>3535245.0000000116</v>
      </c>
      <c r="F80" s="76">
        <f t="shared" si="13"/>
        <v>282819600.00000095</v>
      </c>
      <c r="G80" s="76">
        <v>0</v>
      </c>
      <c r="H80" s="76">
        <f t="shared" si="14"/>
        <v>0</v>
      </c>
      <c r="I80" s="76">
        <f t="shared" si="15"/>
        <v>282819600.00000095</v>
      </c>
      <c r="J80" s="76">
        <f t="shared" si="16"/>
        <v>152798629.8072955</v>
      </c>
      <c r="K80" s="80">
        <f t="shared" si="17"/>
        <v>2517978050.7041216</v>
      </c>
    </row>
    <row r="81" spans="1:19" ht="15.75">
      <c r="B81" s="75">
        <v>2013</v>
      </c>
      <c r="C81" s="76">
        <v>9</v>
      </c>
      <c r="D81" s="76">
        <v>534200</v>
      </c>
      <c r="E81" s="144">
        <f t="shared" si="12"/>
        <v>3365460</v>
      </c>
      <c r="F81" s="76">
        <f t="shared" si="13"/>
        <v>269236800</v>
      </c>
      <c r="G81" s="76">
        <v>0</v>
      </c>
      <c r="H81" s="76">
        <f t="shared" si="14"/>
        <v>0</v>
      </c>
      <c r="I81" s="76">
        <f t="shared" si="15"/>
        <v>269236800</v>
      </c>
      <c r="J81" s="76">
        <f t="shared" si="16"/>
        <v>134685431.11377922</v>
      </c>
      <c r="K81" s="80">
        <f t="shared" si="17"/>
        <v>2652663481.8179007</v>
      </c>
    </row>
    <row r="82" spans="1:19" ht="16.5" thickBot="1">
      <c r="B82" s="81">
        <v>2014</v>
      </c>
      <c r="C82" s="82">
        <v>10</v>
      </c>
      <c r="D82" s="82">
        <v>482630</v>
      </c>
      <c r="E82" s="145">
        <f t="shared" si="12"/>
        <v>3040569</v>
      </c>
      <c r="F82" s="82">
        <f t="shared" si="13"/>
        <v>243245520</v>
      </c>
      <c r="G82" s="82">
        <v>0</v>
      </c>
      <c r="H82" s="82">
        <f t="shared" si="14"/>
        <v>0</v>
      </c>
      <c r="I82" s="82">
        <f t="shared" si="15"/>
        <v>243245520</v>
      </c>
      <c r="J82" s="82">
        <f t="shared" si="16"/>
        <v>112669740.86977282</v>
      </c>
      <c r="K82" s="86">
        <f t="shared" si="17"/>
        <v>2765333222.6876736</v>
      </c>
    </row>
    <row r="83" spans="1:19" ht="16.5" thickBot="1">
      <c r="B83" s="32"/>
      <c r="C83" s="32"/>
      <c r="D83" s="32"/>
      <c r="E83" s="108"/>
      <c r="F83" s="108"/>
      <c r="G83" s="109"/>
      <c r="H83" s="32"/>
      <c r="I83" s="32"/>
      <c r="J83" s="103">
        <f>SUM(J72:J82)</f>
        <v>2765333222.6876736</v>
      </c>
      <c r="K83" s="32"/>
    </row>
    <row r="84" spans="1:19" s="3" customFormat="1" ht="16.5" thickBot="1">
      <c r="B84" s="29" t="s">
        <v>32</v>
      </c>
      <c r="C84" s="30"/>
      <c r="D84" s="30"/>
      <c r="E84" s="30"/>
      <c r="F84" s="31"/>
      <c r="G84" s="93"/>
      <c r="H84" s="93"/>
      <c r="I84" s="32"/>
      <c r="J84" s="110"/>
      <c r="K84" s="32"/>
    </row>
    <row r="85" spans="1:19" s="3" customFormat="1" ht="15.75" thickBot="1">
      <c r="A85" s="23"/>
      <c r="B85" s="23"/>
      <c r="C85" s="23"/>
      <c r="D85" s="23"/>
      <c r="E85" s="23"/>
      <c r="F85" s="23"/>
      <c r="G85" s="23"/>
      <c r="H85" s="23"/>
      <c r="I85" s="23"/>
      <c r="J85" s="33"/>
      <c r="K85" s="23"/>
      <c r="L85" s="23">
        <v>110</v>
      </c>
      <c r="M85" s="23"/>
      <c r="N85" s="23"/>
      <c r="O85" s="23"/>
      <c r="P85" s="23"/>
      <c r="Q85" s="23"/>
      <c r="R85" s="23"/>
      <c r="S85" s="23"/>
    </row>
    <row r="86" spans="1:19" s="3" customFormat="1" ht="16.5" thickBot="1">
      <c r="A86" s="93"/>
      <c r="B86" s="93"/>
      <c r="C86" s="93"/>
      <c r="D86" s="93"/>
      <c r="E86" s="93"/>
      <c r="F86" s="93"/>
      <c r="G86" s="93"/>
      <c r="H86" s="93"/>
      <c r="I86" s="93"/>
      <c r="J86" s="110"/>
      <c r="K86" s="93"/>
      <c r="L86" s="19"/>
      <c r="M86" s="19"/>
    </row>
    <row r="87" spans="1:19" s="3" customFormat="1" ht="16.5" thickBot="1">
      <c r="A87" s="93"/>
      <c r="B87" s="29" t="s">
        <v>77</v>
      </c>
      <c r="C87" s="30"/>
      <c r="D87" s="30"/>
      <c r="E87" s="30"/>
      <c r="F87" s="63"/>
      <c r="G87" s="93"/>
      <c r="H87" s="93"/>
      <c r="I87" s="93"/>
      <c r="J87" s="110"/>
      <c r="K87" s="93"/>
      <c r="L87" s="19"/>
      <c r="M87" s="19"/>
    </row>
    <row r="88" spans="1:19" ht="16.5" thickBot="1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</row>
    <row r="89" spans="1:19" ht="95.25" thickBot="1">
      <c r="A89" s="32"/>
      <c r="B89" s="142" t="s">
        <v>0</v>
      </c>
      <c r="C89" s="141" t="s">
        <v>0</v>
      </c>
      <c r="D89" s="104" t="s">
        <v>56</v>
      </c>
      <c r="E89" s="104" t="s">
        <v>57</v>
      </c>
      <c r="F89" s="97" t="s">
        <v>23</v>
      </c>
      <c r="G89" s="128" t="s">
        <v>24</v>
      </c>
      <c r="H89" s="99" t="s">
        <v>55</v>
      </c>
      <c r="I89" s="131" t="s">
        <v>31</v>
      </c>
      <c r="J89" s="129" t="s">
        <v>51</v>
      </c>
      <c r="K89" s="132" t="s">
        <v>60</v>
      </c>
    </row>
    <row r="90" spans="1:19" ht="15.75">
      <c r="A90" s="32"/>
      <c r="B90" s="105">
        <v>2004</v>
      </c>
      <c r="C90" s="106">
        <v>0</v>
      </c>
      <c r="D90" s="70">
        <v>509946.9</v>
      </c>
      <c r="E90" s="106">
        <f>D90*$D$24</f>
        <v>3212665.47</v>
      </c>
      <c r="F90" s="106">
        <f>$D$26*E90</f>
        <v>257013237.60000002</v>
      </c>
      <c r="G90" s="70">
        <v>0</v>
      </c>
      <c r="H90" s="106">
        <f>$G$24*$D$25*G90</f>
        <v>0</v>
      </c>
      <c r="I90" s="106">
        <f>F90-H90</f>
        <v>257013237.60000002</v>
      </c>
      <c r="J90" s="106">
        <f>I90/($G$26)^C90</f>
        <v>257013237.60000002</v>
      </c>
      <c r="K90" s="107">
        <f>I90</f>
        <v>257013237.60000002</v>
      </c>
    </row>
    <row r="91" spans="1:19" ht="15.75">
      <c r="A91" s="32"/>
      <c r="B91" s="75">
        <v>2005</v>
      </c>
      <c r="C91" s="76">
        <v>1</v>
      </c>
      <c r="D91" s="76">
        <v>793910.7</v>
      </c>
      <c r="E91" s="76">
        <f t="shared" ref="E91:E100" si="18">D91*$D$24</f>
        <v>5001637.4099999992</v>
      </c>
      <c r="F91" s="76">
        <f t="shared" ref="F91:F100" si="19">$D$26*E91</f>
        <v>400130992.79999995</v>
      </c>
      <c r="G91" s="76">
        <v>124804.3</v>
      </c>
      <c r="H91" s="76">
        <f t="shared" ref="H91:H100" si="20">$G$24*$D$25*G91</f>
        <v>290794019</v>
      </c>
      <c r="I91" s="76">
        <f t="shared" ref="I91:I100" si="21">F91-H91</f>
        <v>109336973.79999995</v>
      </c>
      <c r="J91" s="76">
        <f t="shared" ref="J91:J100" si="22">I91/($G$26)^C91</f>
        <v>101237938.70370366</v>
      </c>
      <c r="K91" s="80">
        <f>K90+J91</f>
        <v>358251176.30370367</v>
      </c>
    </row>
    <row r="92" spans="1:19" ht="15.75">
      <c r="A92" s="32"/>
      <c r="B92" s="75">
        <v>2006</v>
      </c>
      <c r="C92" s="76">
        <v>2</v>
      </c>
      <c r="D92" s="76">
        <v>1517982</v>
      </c>
      <c r="E92" s="76">
        <f t="shared" si="18"/>
        <v>9563286.5999999996</v>
      </c>
      <c r="F92" s="76">
        <f t="shared" si="19"/>
        <v>765062928</v>
      </c>
      <c r="G92" s="76">
        <v>135492.70000000001</v>
      </c>
      <c r="H92" s="76">
        <f t="shared" si="20"/>
        <v>315697991</v>
      </c>
      <c r="I92" s="76">
        <f t="shared" si="21"/>
        <v>449364937</v>
      </c>
      <c r="J92" s="76">
        <f t="shared" si="22"/>
        <v>385258004.97256511</v>
      </c>
      <c r="K92" s="80">
        <f>K91+J92</f>
        <v>743509181.27626872</v>
      </c>
    </row>
    <row r="93" spans="1:19" ht="15.75">
      <c r="A93" s="32"/>
      <c r="B93" s="75">
        <v>2007</v>
      </c>
      <c r="C93" s="76">
        <v>3</v>
      </c>
      <c r="D93" s="76">
        <v>1493743</v>
      </c>
      <c r="E93" s="76">
        <f t="shared" si="18"/>
        <v>9410580.9000000004</v>
      </c>
      <c r="F93" s="76">
        <f t="shared" si="19"/>
        <v>752846472</v>
      </c>
      <c r="G93" s="76">
        <v>124804.2</v>
      </c>
      <c r="H93" s="76">
        <f t="shared" si="20"/>
        <v>290793786</v>
      </c>
      <c r="I93" s="76">
        <f t="shared" si="21"/>
        <v>462052686</v>
      </c>
      <c r="J93" s="76">
        <f t="shared" si="22"/>
        <v>366792319.19676876</v>
      </c>
      <c r="K93" s="80">
        <f t="shared" ref="K93:K100" si="23">K92+J93</f>
        <v>1110301500.4730375</v>
      </c>
    </row>
    <row r="94" spans="1:19" ht="15.75">
      <c r="A94" s="32"/>
      <c r="B94" s="75">
        <v>2008</v>
      </c>
      <c r="C94" s="76">
        <v>4</v>
      </c>
      <c r="D94" s="76">
        <v>1294714</v>
      </c>
      <c r="E94" s="76">
        <f t="shared" si="18"/>
        <v>8156698.2000000002</v>
      </c>
      <c r="F94" s="76">
        <f t="shared" si="19"/>
        <v>652535856</v>
      </c>
      <c r="G94" s="76">
        <v>125844.3</v>
      </c>
      <c r="H94" s="76">
        <f t="shared" si="20"/>
        <v>293217219</v>
      </c>
      <c r="I94" s="76">
        <f t="shared" si="21"/>
        <v>359318637</v>
      </c>
      <c r="J94" s="76">
        <f t="shared" si="22"/>
        <v>264109924.86113223</v>
      </c>
      <c r="K94" s="80">
        <f t="shared" si="23"/>
        <v>1374411425.3341696</v>
      </c>
    </row>
    <row r="95" spans="1:19" ht="15.75">
      <c r="A95" s="32"/>
      <c r="B95" s="75">
        <v>2009</v>
      </c>
      <c r="C95" s="76">
        <v>5</v>
      </c>
      <c r="D95" s="76">
        <v>1054730</v>
      </c>
      <c r="E95" s="76">
        <f t="shared" si="18"/>
        <v>6644799</v>
      </c>
      <c r="F95" s="76">
        <f t="shared" si="19"/>
        <v>531583920</v>
      </c>
      <c r="G95" s="76">
        <v>0</v>
      </c>
      <c r="H95" s="76">
        <f t="shared" si="20"/>
        <v>0</v>
      </c>
      <c r="I95" s="76">
        <f t="shared" si="21"/>
        <v>531583920</v>
      </c>
      <c r="J95" s="76">
        <f t="shared" si="22"/>
        <v>361787083.76533478</v>
      </c>
      <c r="K95" s="80">
        <f t="shared" si="23"/>
        <v>1736198509.0995045</v>
      </c>
    </row>
    <row r="96" spans="1:19" ht="15.75">
      <c r="A96" s="32"/>
      <c r="B96" s="75">
        <v>2010</v>
      </c>
      <c r="C96" s="76">
        <v>6</v>
      </c>
      <c r="D96" s="76">
        <v>772650</v>
      </c>
      <c r="E96" s="76">
        <f t="shared" si="18"/>
        <v>4867695</v>
      </c>
      <c r="F96" s="76">
        <f t="shared" si="19"/>
        <v>389415600</v>
      </c>
      <c r="G96" s="76">
        <v>0</v>
      </c>
      <c r="H96" s="76">
        <f t="shared" si="20"/>
        <v>0</v>
      </c>
      <c r="I96" s="76">
        <f t="shared" si="21"/>
        <v>389415600</v>
      </c>
      <c r="J96" s="76">
        <f t="shared" si="22"/>
        <v>245397883.3544603</v>
      </c>
      <c r="K96" s="80">
        <f t="shared" si="23"/>
        <v>1981596392.4539647</v>
      </c>
    </row>
    <row r="97" spans="1:19" ht="15.75">
      <c r="A97" s="32"/>
      <c r="B97" s="75">
        <v>2011</v>
      </c>
      <c r="C97" s="76">
        <v>7</v>
      </c>
      <c r="D97" s="76">
        <v>693870</v>
      </c>
      <c r="E97" s="76">
        <f t="shared" si="18"/>
        <v>4371381</v>
      </c>
      <c r="F97" s="76">
        <f t="shared" si="19"/>
        <v>349710480</v>
      </c>
      <c r="G97" s="76">
        <v>0</v>
      </c>
      <c r="H97" s="76">
        <f t="shared" si="20"/>
        <v>0</v>
      </c>
      <c r="I97" s="76">
        <f t="shared" si="21"/>
        <v>349710480</v>
      </c>
      <c r="J97" s="76">
        <f t="shared" si="22"/>
        <v>204052706.20251054</v>
      </c>
      <c r="K97" s="80">
        <f t="shared" si="23"/>
        <v>2185649098.6564751</v>
      </c>
    </row>
    <row r="98" spans="1:19" ht="15.75">
      <c r="A98" s="32"/>
      <c r="B98" s="75">
        <v>2012</v>
      </c>
      <c r="C98" s="76">
        <v>8</v>
      </c>
      <c r="D98" s="76">
        <v>664780</v>
      </c>
      <c r="E98" s="76">
        <f t="shared" si="18"/>
        <v>4188114</v>
      </c>
      <c r="F98" s="76">
        <f t="shared" si="19"/>
        <v>335049120</v>
      </c>
      <c r="G98" s="76">
        <v>0</v>
      </c>
      <c r="H98" s="76">
        <f t="shared" si="20"/>
        <v>0</v>
      </c>
      <c r="I98" s="76">
        <f t="shared" si="21"/>
        <v>335049120</v>
      </c>
      <c r="J98" s="76">
        <f t="shared" si="22"/>
        <v>181016614.31576863</v>
      </c>
      <c r="K98" s="80">
        <f t="shared" si="23"/>
        <v>2366665712.9722438</v>
      </c>
    </row>
    <row r="99" spans="1:19" ht="15.75">
      <c r="A99" s="32"/>
      <c r="B99" s="75">
        <v>2013</v>
      </c>
      <c r="C99" s="76">
        <v>9</v>
      </c>
      <c r="D99" s="76">
        <v>587560</v>
      </c>
      <c r="E99" s="76">
        <f t="shared" si="18"/>
        <v>3701628</v>
      </c>
      <c r="F99" s="76">
        <f t="shared" si="19"/>
        <v>296130240</v>
      </c>
      <c r="G99" s="76">
        <v>0</v>
      </c>
      <c r="H99" s="76">
        <f t="shared" si="20"/>
        <v>0</v>
      </c>
      <c r="I99" s="76">
        <f t="shared" si="21"/>
        <v>296130240</v>
      </c>
      <c r="J99" s="76">
        <f t="shared" si="22"/>
        <v>148138846.69639108</v>
      </c>
      <c r="K99" s="80">
        <f t="shared" si="23"/>
        <v>2514804559.6686349</v>
      </c>
    </row>
    <row r="100" spans="1:19" ht="16.5" thickBot="1">
      <c r="A100" s="32"/>
      <c r="B100" s="81">
        <v>2014</v>
      </c>
      <c r="C100" s="82">
        <v>10</v>
      </c>
      <c r="D100" s="82">
        <v>511700</v>
      </c>
      <c r="E100" s="82">
        <f t="shared" si="18"/>
        <v>3223710</v>
      </c>
      <c r="F100" s="82">
        <f t="shared" si="19"/>
        <v>257896800</v>
      </c>
      <c r="G100" s="82">
        <v>0</v>
      </c>
      <c r="H100" s="82">
        <f t="shared" si="20"/>
        <v>0</v>
      </c>
      <c r="I100" s="82">
        <f t="shared" si="21"/>
        <v>257896800</v>
      </c>
      <c r="J100" s="82">
        <f t="shared" si="22"/>
        <v>119456118.35787819</v>
      </c>
      <c r="K100" s="86">
        <f t="shared" si="23"/>
        <v>2634260678.0265131</v>
      </c>
    </row>
    <row r="101" spans="1:19" ht="16.5" thickBot="1">
      <c r="A101" s="32"/>
      <c r="B101" s="32"/>
      <c r="C101" s="32"/>
      <c r="D101" s="32"/>
      <c r="E101" s="102"/>
      <c r="F101" s="102"/>
      <c r="G101" s="32"/>
      <c r="H101" s="32"/>
      <c r="I101" s="32"/>
      <c r="J101" s="112">
        <f>SUM(J90:J100)</f>
        <v>2634260678.0265131</v>
      </c>
      <c r="K101" s="32"/>
    </row>
    <row r="102" spans="1:19" ht="16.5" thickBot="1">
      <c r="A102" s="32"/>
      <c r="B102" s="29" t="s">
        <v>34</v>
      </c>
      <c r="C102" s="30"/>
      <c r="D102" s="30"/>
      <c r="E102" s="30"/>
      <c r="F102" s="31"/>
      <c r="G102" s="32"/>
      <c r="H102" s="32"/>
      <c r="I102" s="32"/>
      <c r="J102" s="32"/>
      <c r="K102" s="32"/>
    </row>
    <row r="104" spans="1:19" ht="15.75" thickBo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>
        <v>111</v>
      </c>
      <c r="M104" s="23"/>
      <c r="N104" s="23"/>
      <c r="O104" s="23"/>
      <c r="P104" s="23"/>
      <c r="Q104" s="23"/>
      <c r="R104" s="23"/>
      <c r="S104" s="23"/>
    </row>
    <row r="105" spans="1:19" s="3" customFormat="1" ht="16.5" thickBot="1">
      <c r="A105" s="93"/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19"/>
    </row>
    <row r="106" spans="1:19" s="3" customFormat="1" ht="16.5" thickBot="1">
      <c r="A106" s="93"/>
      <c r="B106" s="29" t="s">
        <v>78</v>
      </c>
      <c r="C106" s="30"/>
      <c r="D106" s="30"/>
      <c r="E106" s="30"/>
      <c r="F106" s="63"/>
      <c r="G106" s="93"/>
      <c r="H106" s="93"/>
      <c r="I106" s="93"/>
      <c r="J106" s="93"/>
      <c r="K106" s="93"/>
      <c r="L106" s="93"/>
      <c r="M106" s="19"/>
    </row>
    <row r="107" spans="1:19" ht="16.5" thickBot="1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</row>
    <row r="108" spans="1:19" ht="95.25" thickBot="1">
      <c r="A108" s="32"/>
      <c r="B108" s="142" t="s">
        <v>0</v>
      </c>
      <c r="C108" s="141" t="s">
        <v>0</v>
      </c>
      <c r="D108" s="104" t="s">
        <v>58</v>
      </c>
      <c r="E108" s="104" t="s">
        <v>59</v>
      </c>
      <c r="F108" s="97" t="s">
        <v>23</v>
      </c>
      <c r="G108" s="128" t="s">
        <v>24</v>
      </c>
      <c r="H108" s="99" t="s">
        <v>55</v>
      </c>
      <c r="I108" s="130" t="s">
        <v>31</v>
      </c>
      <c r="J108" s="133" t="s">
        <v>51</v>
      </c>
      <c r="K108" s="134" t="s">
        <v>60</v>
      </c>
      <c r="L108" s="113"/>
    </row>
    <row r="109" spans="1:19" ht="15.75">
      <c r="A109" s="32"/>
      <c r="B109" s="69">
        <v>2004</v>
      </c>
      <c r="C109" s="70">
        <v>0</v>
      </c>
      <c r="D109" s="70">
        <v>509946.9</v>
      </c>
      <c r="E109" s="70">
        <f>$D$24*D109</f>
        <v>3212665.47</v>
      </c>
      <c r="F109" s="70">
        <f>E109*$D$26</f>
        <v>257013237.60000002</v>
      </c>
      <c r="G109" s="70">
        <v>0</v>
      </c>
      <c r="H109" s="70">
        <f>G109*$D$25*$G$24</f>
        <v>0</v>
      </c>
      <c r="I109" s="70">
        <f>F109-H109</f>
        <v>257013237.60000002</v>
      </c>
      <c r="J109" s="70">
        <f>I109/($G$26)^C109</f>
        <v>257013237.60000002</v>
      </c>
      <c r="K109" s="74">
        <f>I109</f>
        <v>257013237.60000002</v>
      </c>
      <c r="L109" s="32"/>
    </row>
    <row r="110" spans="1:19" ht="15.75">
      <c r="A110" s="32"/>
      <c r="B110" s="75">
        <v>2005</v>
      </c>
      <c r="C110" s="76">
        <v>1</v>
      </c>
      <c r="D110" s="76">
        <v>797970</v>
      </c>
      <c r="E110" s="76">
        <f t="shared" ref="E110:E119" si="24">$D$24*D110</f>
        <v>5027211</v>
      </c>
      <c r="F110" s="76">
        <f t="shared" ref="F110:F119" si="25">E110*$D$26</f>
        <v>402176880</v>
      </c>
      <c r="G110" s="76">
        <v>156005.29999999999</v>
      </c>
      <c r="H110" s="76">
        <f t="shared" ref="H110:H119" si="26">G110*$D$25*$G$24</f>
        <v>363492349</v>
      </c>
      <c r="I110" s="76">
        <f t="shared" ref="I110:I119" si="27">F110-H110</f>
        <v>38684531</v>
      </c>
      <c r="J110" s="76">
        <f t="shared" ref="J110:J119" si="28">I110/($G$26)^C110</f>
        <v>35819010.185185179</v>
      </c>
      <c r="K110" s="80">
        <f>K109+J110</f>
        <v>292832247.78518522</v>
      </c>
      <c r="L110" s="32"/>
    </row>
    <row r="111" spans="1:19" ht="15.75">
      <c r="A111" s="32"/>
      <c r="B111" s="75">
        <v>2006</v>
      </c>
      <c r="C111" s="76">
        <v>2</v>
      </c>
      <c r="D111" s="76">
        <v>1607076</v>
      </c>
      <c r="E111" s="76">
        <f t="shared" si="24"/>
        <v>10124578.799999999</v>
      </c>
      <c r="F111" s="76">
        <f t="shared" si="25"/>
        <v>809966303.99999988</v>
      </c>
      <c r="G111" s="76">
        <v>172390.6</v>
      </c>
      <c r="H111" s="76">
        <f t="shared" si="26"/>
        <v>401670098</v>
      </c>
      <c r="I111" s="76">
        <f t="shared" si="27"/>
        <v>408296205.99999988</v>
      </c>
      <c r="J111" s="76">
        <f t="shared" si="28"/>
        <v>350048187.58573377</v>
      </c>
      <c r="K111" s="80">
        <f t="shared" ref="K111:K119" si="29">K110+J111</f>
        <v>642880435.37091899</v>
      </c>
      <c r="L111" s="32"/>
    </row>
    <row r="112" spans="1:19" ht="15.75">
      <c r="A112" s="32"/>
      <c r="B112" s="75">
        <v>2007</v>
      </c>
      <c r="C112" s="76">
        <v>3</v>
      </c>
      <c r="D112" s="76">
        <v>1473914</v>
      </c>
      <c r="E112" s="76">
        <f t="shared" si="24"/>
        <v>9285658.1999999993</v>
      </c>
      <c r="F112" s="76">
        <f t="shared" si="25"/>
        <v>742852656</v>
      </c>
      <c r="G112" s="76">
        <v>156005.4</v>
      </c>
      <c r="H112" s="76">
        <f t="shared" si="26"/>
        <v>363492582</v>
      </c>
      <c r="I112" s="76">
        <f t="shared" si="27"/>
        <v>379360074</v>
      </c>
      <c r="J112" s="76">
        <f t="shared" si="28"/>
        <v>301148257.69699734</v>
      </c>
      <c r="K112" s="80">
        <f t="shared" si="29"/>
        <v>944028693.06791639</v>
      </c>
      <c r="L112" s="32"/>
    </row>
    <row r="113" spans="1:19" ht="15.75">
      <c r="A113" s="32"/>
      <c r="B113" s="75">
        <v>2008</v>
      </c>
      <c r="C113" s="76">
        <v>4</v>
      </c>
      <c r="D113" s="76">
        <v>1288190</v>
      </c>
      <c r="E113" s="76">
        <f t="shared" si="24"/>
        <v>8115597</v>
      </c>
      <c r="F113" s="76">
        <f t="shared" si="25"/>
        <v>649247760</v>
      </c>
      <c r="G113" s="76">
        <v>157305.29999999999</v>
      </c>
      <c r="H113" s="76">
        <f t="shared" si="26"/>
        <v>366521349</v>
      </c>
      <c r="I113" s="76">
        <f t="shared" si="27"/>
        <v>282726411</v>
      </c>
      <c r="J113" s="76">
        <f t="shared" si="28"/>
        <v>207812352.25899956</v>
      </c>
      <c r="K113" s="80">
        <f t="shared" si="29"/>
        <v>1151841045.326916</v>
      </c>
      <c r="L113" s="32"/>
    </row>
    <row r="114" spans="1:19" ht="15.75">
      <c r="A114" s="32"/>
      <c r="B114" s="75">
        <v>2009</v>
      </c>
      <c r="C114" s="76">
        <v>5</v>
      </c>
      <c r="D114" s="76">
        <v>1046150</v>
      </c>
      <c r="E114" s="76">
        <f t="shared" si="24"/>
        <v>6590745</v>
      </c>
      <c r="F114" s="76">
        <f t="shared" si="25"/>
        <v>527259600</v>
      </c>
      <c r="G114" s="76">
        <v>0</v>
      </c>
      <c r="H114" s="76">
        <f t="shared" si="26"/>
        <v>0</v>
      </c>
      <c r="I114" s="76">
        <f t="shared" si="27"/>
        <v>527259600</v>
      </c>
      <c r="J114" s="76">
        <f t="shared" si="28"/>
        <v>358844024.23473781</v>
      </c>
      <c r="K114" s="80">
        <f t="shared" si="29"/>
        <v>1510685069.5616539</v>
      </c>
      <c r="L114" s="32"/>
    </row>
    <row r="115" spans="1:19" ht="15.75">
      <c r="A115" s="32"/>
      <c r="B115" s="75">
        <v>2010</v>
      </c>
      <c r="C115" s="76">
        <v>6</v>
      </c>
      <c r="D115" s="76">
        <v>848190</v>
      </c>
      <c r="E115" s="76">
        <f t="shared" si="24"/>
        <v>5343597</v>
      </c>
      <c r="F115" s="76">
        <f t="shared" si="25"/>
        <v>427487760</v>
      </c>
      <c r="G115" s="76">
        <v>0</v>
      </c>
      <c r="H115" s="76">
        <f t="shared" si="26"/>
        <v>0</v>
      </c>
      <c r="I115" s="76">
        <f t="shared" si="27"/>
        <v>427487760</v>
      </c>
      <c r="J115" s="76">
        <f t="shared" si="28"/>
        <v>269389802.21629417</v>
      </c>
      <c r="K115" s="80">
        <f t="shared" si="29"/>
        <v>1780074871.7779479</v>
      </c>
      <c r="L115" s="32"/>
    </row>
    <row r="116" spans="1:19" ht="15.75">
      <c r="A116" s="32"/>
      <c r="B116" s="75">
        <v>2011</v>
      </c>
      <c r="C116" s="76">
        <v>7</v>
      </c>
      <c r="D116" s="76">
        <v>784820</v>
      </c>
      <c r="E116" s="76">
        <f t="shared" si="24"/>
        <v>4944366</v>
      </c>
      <c r="F116" s="76">
        <f t="shared" si="25"/>
        <v>395549280</v>
      </c>
      <c r="G116" s="76">
        <v>0</v>
      </c>
      <c r="H116" s="76">
        <f t="shared" si="26"/>
        <v>0</v>
      </c>
      <c r="I116" s="76">
        <f t="shared" si="27"/>
        <v>395549280</v>
      </c>
      <c r="J116" s="76">
        <f t="shared" si="28"/>
        <v>230799205.73285246</v>
      </c>
      <c r="K116" s="80">
        <f t="shared" si="29"/>
        <v>2010874077.5108004</v>
      </c>
      <c r="L116" s="32"/>
    </row>
    <row r="117" spans="1:19" ht="15.75">
      <c r="A117" s="32"/>
      <c r="B117" s="75">
        <v>2012</v>
      </c>
      <c r="C117" s="76">
        <v>8</v>
      </c>
      <c r="D117" s="76">
        <v>666200</v>
      </c>
      <c r="E117" s="76">
        <f t="shared" si="24"/>
        <v>4197060</v>
      </c>
      <c r="F117" s="76">
        <f t="shared" si="25"/>
        <v>335764800</v>
      </c>
      <c r="G117" s="76">
        <v>0</v>
      </c>
      <c r="H117" s="76">
        <f t="shared" si="26"/>
        <v>0</v>
      </c>
      <c r="I117" s="76">
        <f t="shared" si="27"/>
        <v>335764800</v>
      </c>
      <c r="J117" s="76">
        <f t="shared" si="28"/>
        <v>181403273.951029</v>
      </c>
      <c r="K117" s="80">
        <f t="shared" si="29"/>
        <v>2192277351.4618292</v>
      </c>
      <c r="L117" s="32"/>
    </row>
    <row r="118" spans="1:19" ht="15.75">
      <c r="A118" s="32"/>
      <c r="B118" s="75">
        <v>2013</v>
      </c>
      <c r="C118" s="76">
        <v>9</v>
      </c>
      <c r="D118" s="76">
        <v>630080</v>
      </c>
      <c r="E118" s="76">
        <f t="shared" si="24"/>
        <v>3969504</v>
      </c>
      <c r="F118" s="76">
        <f t="shared" si="25"/>
        <v>317560320</v>
      </c>
      <c r="G118" s="76">
        <v>0</v>
      </c>
      <c r="H118" s="76">
        <f t="shared" si="26"/>
        <v>0</v>
      </c>
      <c r="I118" s="76">
        <f t="shared" si="27"/>
        <v>317560320</v>
      </c>
      <c r="J118" s="76">
        <f t="shared" si="28"/>
        <v>158859222.08193561</v>
      </c>
      <c r="K118" s="80">
        <f t="shared" si="29"/>
        <v>2351136573.5437646</v>
      </c>
      <c r="L118" s="32"/>
    </row>
    <row r="119" spans="1:19" ht="16.5" thickBot="1">
      <c r="A119" s="32"/>
      <c r="B119" s="81">
        <v>2014</v>
      </c>
      <c r="C119" s="82">
        <v>10</v>
      </c>
      <c r="D119" s="82">
        <v>503930</v>
      </c>
      <c r="E119" s="82">
        <f t="shared" si="24"/>
        <v>3174759</v>
      </c>
      <c r="F119" s="82">
        <f t="shared" si="25"/>
        <v>253980720</v>
      </c>
      <c r="G119" s="82">
        <v>0</v>
      </c>
      <c r="H119" s="82">
        <f t="shared" si="26"/>
        <v>0</v>
      </c>
      <c r="I119" s="82">
        <f t="shared" si="27"/>
        <v>253980720</v>
      </c>
      <c r="J119" s="82">
        <f t="shared" si="28"/>
        <v>117642215.60305953</v>
      </c>
      <c r="K119" s="86">
        <f t="shared" si="29"/>
        <v>2468778789.1468239</v>
      </c>
      <c r="L119" s="32"/>
    </row>
    <row r="120" spans="1:19" ht="16.5" thickBot="1">
      <c r="A120" s="32"/>
      <c r="B120" s="32"/>
      <c r="C120" s="32"/>
      <c r="D120" s="32"/>
      <c r="E120" s="108"/>
      <c r="F120" s="108"/>
      <c r="G120" s="109"/>
      <c r="H120" s="32"/>
      <c r="I120" s="32"/>
      <c r="J120" s="112">
        <f>SUM(J109:J119)</f>
        <v>2468778789.1468239</v>
      </c>
      <c r="K120" s="32"/>
      <c r="L120" s="32"/>
    </row>
    <row r="121" spans="1:19" ht="16.5" thickBot="1">
      <c r="A121" s="32"/>
      <c r="B121" s="29" t="s">
        <v>73</v>
      </c>
      <c r="C121" s="30"/>
      <c r="D121" s="30"/>
      <c r="E121" s="30"/>
      <c r="F121" s="31"/>
      <c r="G121" s="93"/>
      <c r="H121" s="32"/>
      <c r="I121" s="32"/>
      <c r="J121" s="169"/>
      <c r="K121" s="32"/>
      <c r="L121" s="32"/>
    </row>
    <row r="122" spans="1:19" ht="15.75">
      <c r="A122" s="32"/>
      <c r="B122" s="32"/>
      <c r="C122" s="32"/>
      <c r="D122" s="32"/>
      <c r="E122" s="32"/>
      <c r="F122" s="32"/>
      <c r="G122" s="32"/>
      <c r="H122" s="32"/>
      <c r="I122" s="32"/>
      <c r="J122" s="169"/>
      <c r="K122" s="32"/>
      <c r="L122" s="32"/>
    </row>
    <row r="123" spans="1:19" ht="15.75" thickBo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>
        <v>112</v>
      </c>
      <c r="M123" s="23"/>
      <c r="N123" s="23"/>
      <c r="O123" s="23"/>
      <c r="P123" s="23"/>
      <c r="Q123" s="23"/>
      <c r="R123" s="23"/>
      <c r="S123" s="23"/>
    </row>
    <row r="124" spans="1:19" s="3" customFormat="1" ht="16.5" thickBot="1">
      <c r="A124" s="93"/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L124" s="93"/>
      <c r="M124" s="19"/>
    </row>
    <row r="125" spans="1:19" s="3" customFormat="1" ht="16.5" thickBot="1">
      <c r="A125" s="93"/>
      <c r="B125" s="29" t="s">
        <v>79</v>
      </c>
      <c r="C125" s="30"/>
      <c r="D125" s="30"/>
      <c r="E125" s="156"/>
      <c r="F125" s="63"/>
      <c r="G125" s="93"/>
      <c r="H125" s="93"/>
      <c r="I125" s="93"/>
      <c r="J125" s="93"/>
      <c r="K125" s="93"/>
      <c r="L125" s="93"/>
      <c r="M125" s="19"/>
    </row>
    <row r="126" spans="1:19" s="3" customFormat="1" ht="15.75">
      <c r="A126" s="93"/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19"/>
    </row>
    <row r="127" spans="1:19" ht="16.5" thickBot="1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</row>
    <row r="128" spans="1:19" ht="95.25" thickBot="1">
      <c r="A128" s="32"/>
      <c r="B128" s="142" t="s">
        <v>0</v>
      </c>
      <c r="C128" s="141" t="s">
        <v>0</v>
      </c>
      <c r="D128" s="104" t="s">
        <v>62</v>
      </c>
      <c r="E128" s="104" t="s">
        <v>63</v>
      </c>
      <c r="F128" s="97" t="s">
        <v>23</v>
      </c>
      <c r="G128" s="128" t="s">
        <v>24</v>
      </c>
      <c r="H128" s="99" t="s">
        <v>55</v>
      </c>
      <c r="I128" s="100" t="s">
        <v>31</v>
      </c>
      <c r="J128" s="101" t="s">
        <v>51</v>
      </c>
      <c r="K128" s="111" t="s">
        <v>61</v>
      </c>
      <c r="L128" s="113"/>
    </row>
    <row r="129" spans="1:19" ht="15.75">
      <c r="A129" s="32"/>
      <c r="B129" s="160">
        <v>2004</v>
      </c>
      <c r="C129" s="163">
        <v>0</v>
      </c>
      <c r="D129" s="165">
        <v>509946.9</v>
      </c>
      <c r="E129" s="165">
        <f>$D$24*D129</f>
        <v>3212665.47</v>
      </c>
      <c r="F129" s="70">
        <f>E129*$D$26</f>
        <v>257013237.60000002</v>
      </c>
      <c r="G129" s="166">
        <v>0</v>
      </c>
      <c r="H129" s="70">
        <f>G129*$D$25*$G$24</f>
        <v>0</v>
      </c>
      <c r="I129" s="70">
        <f>F129-H129</f>
        <v>257013237.60000002</v>
      </c>
      <c r="J129" s="70">
        <f>I129/($G$26)^C129</f>
        <v>257013237.60000002</v>
      </c>
      <c r="K129" s="74">
        <f>I129</f>
        <v>257013237.60000002</v>
      </c>
      <c r="L129" s="32"/>
    </row>
    <row r="130" spans="1:19" ht="15.75">
      <c r="A130" s="32"/>
      <c r="B130" s="161">
        <v>2005</v>
      </c>
      <c r="C130" s="164">
        <v>1</v>
      </c>
      <c r="D130" s="144">
        <v>802079</v>
      </c>
      <c r="E130" s="144">
        <f t="shared" ref="E130:E139" si="30">$D$24*D130</f>
        <v>5053097.7</v>
      </c>
      <c r="F130" s="76">
        <f t="shared" ref="F130:F139" si="31">E130*$D$26</f>
        <v>404247816</v>
      </c>
      <c r="G130" s="167">
        <v>187206.39999999999</v>
      </c>
      <c r="H130" s="76">
        <f t="shared" ref="H130:H139" si="32">G130*$D$25*$G$24</f>
        <v>436190912</v>
      </c>
      <c r="I130" s="76">
        <f t="shared" ref="I130:I139" si="33">F130-H130</f>
        <v>-31943096</v>
      </c>
      <c r="J130" s="76">
        <f t="shared" ref="J130:J139" si="34">I130/($G$26)^C130</f>
        <v>-29576940.740740739</v>
      </c>
      <c r="K130" s="80">
        <f>K129+J130</f>
        <v>227436296.85925928</v>
      </c>
      <c r="L130" s="32"/>
    </row>
    <row r="131" spans="1:19" ht="15.75">
      <c r="A131" s="32"/>
      <c r="B131" s="161">
        <v>2006</v>
      </c>
      <c r="C131" s="164">
        <v>2</v>
      </c>
      <c r="D131" s="144">
        <v>1653729</v>
      </c>
      <c r="E131" s="144">
        <f t="shared" si="30"/>
        <v>10418492.699999999</v>
      </c>
      <c r="F131" s="76">
        <f t="shared" si="31"/>
        <v>833479416</v>
      </c>
      <c r="G131" s="167">
        <v>208990.4</v>
      </c>
      <c r="H131" s="76">
        <f t="shared" si="32"/>
        <v>486947632</v>
      </c>
      <c r="I131" s="76">
        <f t="shared" si="33"/>
        <v>346531784</v>
      </c>
      <c r="J131" s="76">
        <f t="shared" si="34"/>
        <v>297095150.89163232</v>
      </c>
      <c r="K131" s="80">
        <f t="shared" ref="K131:K139" si="35">K130+J131</f>
        <v>524531447.75089157</v>
      </c>
      <c r="L131" s="32"/>
    </row>
    <row r="132" spans="1:19" ht="15.75">
      <c r="A132" s="32"/>
      <c r="B132" s="161">
        <v>2007</v>
      </c>
      <c r="C132" s="164">
        <v>3</v>
      </c>
      <c r="D132" s="144">
        <v>1479457</v>
      </c>
      <c r="E132" s="144">
        <f t="shared" si="30"/>
        <v>9320579.0999999996</v>
      </c>
      <c r="F132" s="76">
        <f t="shared" si="31"/>
        <v>745646328</v>
      </c>
      <c r="G132" s="167">
        <v>187206.39999999999</v>
      </c>
      <c r="H132" s="76">
        <f t="shared" si="32"/>
        <v>436190912</v>
      </c>
      <c r="I132" s="76">
        <f t="shared" si="33"/>
        <v>309455416</v>
      </c>
      <c r="J132" s="76">
        <f t="shared" si="34"/>
        <v>245655686.37910885</v>
      </c>
      <c r="K132" s="80">
        <f t="shared" si="35"/>
        <v>770187134.13000035</v>
      </c>
      <c r="L132" s="32"/>
    </row>
    <row r="133" spans="1:19" ht="15.75">
      <c r="A133" s="32"/>
      <c r="B133" s="161">
        <v>2008</v>
      </c>
      <c r="C133" s="164">
        <v>4</v>
      </c>
      <c r="D133" s="144">
        <v>1265217</v>
      </c>
      <c r="E133" s="144">
        <f t="shared" si="30"/>
        <v>7970867.0999999996</v>
      </c>
      <c r="F133" s="76">
        <f t="shared" si="31"/>
        <v>637669368</v>
      </c>
      <c r="G133" s="167">
        <v>188766.5</v>
      </c>
      <c r="H133" s="76">
        <f t="shared" si="32"/>
        <v>439825945</v>
      </c>
      <c r="I133" s="76">
        <f t="shared" si="33"/>
        <v>197843423</v>
      </c>
      <c r="J133" s="76">
        <f t="shared" si="34"/>
        <v>145420822.08443645</v>
      </c>
      <c r="K133" s="80">
        <f t="shared" si="35"/>
        <v>915607956.21443677</v>
      </c>
      <c r="L133" s="32"/>
    </row>
    <row r="134" spans="1:19" ht="15.75">
      <c r="A134" s="32"/>
      <c r="B134" s="161">
        <v>2009</v>
      </c>
      <c r="C134" s="164">
        <v>5</v>
      </c>
      <c r="D134" s="144">
        <v>1059920</v>
      </c>
      <c r="E134" s="144">
        <f t="shared" si="30"/>
        <v>6677496</v>
      </c>
      <c r="F134" s="76">
        <f t="shared" si="31"/>
        <v>534199680</v>
      </c>
      <c r="G134" s="167">
        <v>0</v>
      </c>
      <c r="H134" s="76">
        <f t="shared" si="32"/>
        <v>0</v>
      </c>
      <c r="I134" s="76">
        <f t="shared" si="33"/>
        <v>534199680</v>
      </c>
      <c r="J134" s="76">
        <f t="shared" si="34"/>
        <v>363567326.06880778</v>
      </c>
      <c r="K134" s="80">
        <f t="shared" si="35"/>
        <v>1279175282.2832446</v>
      </c>
      <c r="L134" s="32"/>
    </row>
    <row r="135" spans="1:19" ht="15.75">
      <c r="A135" s="32"/>
      <c r="B135" s="161">
        <v>2010</v>
      </c>
      <c r="C135" s="164">
        <v>6</v>
      </c>
      <c r="D135" s="144">
        <v>903700</v>
      </c>
      <c r="E135" s="144">
        <f t="shared" si="30"/>
        <v>5693310</v>
      </c>
      <c r="F135" s="76">
        <f t="shared" si="31"/>
        <v>455464800</v>
      </c>
      <c r="G135" s="167">
        <v>0</v>
      </c>
      <c r="H135" s="76">
        <f t="shared" si="32"/>
        <v>0</v>
      </c>
      <c r="I135" s="76">
        <f t="shared" si="33"/>
        <v>455464800</v>
      </c>
      <c r="J135" s="76">
        <f t="shared" si="34"/>
        <v>287020083.07438785</v>
      </c>
      <c r="K135" s="80">
        <f t="shared" si="35"/>
        <v>1566195365.3576324</v>
      </c>
      <c r="L135" s="32"/>
    </row>
    <row r="136" spans="1:19" ht="15.75">
      <c r="A136" s="32"/>
      <c r="B136" s="161">
        <v>2011</v>
      </c>
      <c r="C136" s="164">
        <v>7</v>
      </c>
      <c r="D136" s="144">
        <v>847870</v>
      </c>
      <c r="E136" s="144">
        <f t="shared" si="30"/>
        <v>5341581</v>
      </c>
      <c r="F136" s="76">
        <f t="shared" si="31"/>
        <v>427326480</v>
      </c>
      <c r="G136" s="167">
        <v>0</v>
      </c>
      <c r="H136" s="76">
        <f t="shared" si="32"/>
        <v>0</v>
      </c>
      <c r="I136" s="76">
        <f t="shared" si="33"/>
        <v>427326480</v>
      </c>
      <c r="J136" s="76">
        <f t="shared" si="34"/>
        <v>249340896.72117633</v>
      </c>
      <c r="K136" s="80">
        <f t="shared" si="35"/>
        <v>1815536262.0788088</v>
      </c>
      <c r="L136" s="32"/>
    </row>
    <row r="137" spans="1:19" ht="15.75">
      <c r="A137" s="32"/>
      <c r="B137" s="161">
        <v>2012</v>
      </c>
      <c r="C137" s="164">
        <v>8</v>
      </c>
      <c r="D137" s="144">
        <v>686640</v>
      </c>
      <c r="E137" s="144">
        <f t="shared" si="30"/>
        <v>4325832</v>
      </c>
      <c r="F137" s="76">
        <f t="shared" si="31"/>
        <v>346066560</v>
      </c>
      <c r="G137" s="167">
        <v>0</v>
      </c>
      <c r="H137" s="76">
        <f t="shared" si="32"/>
        <v>0</v>
      </c>
      <c r="I137" s="76">
        <f t="shared" si="33"/>
        <v>346066560</v>
      </c>
      <c r="J137" s="76">
        <f t="shared" si="34"/>
        <v>186968994.33463606</v>
      </c>
      <c r="K137" s="80">
        <f t="shared" si="35"/>
        <v>2002505256.4134448</v>
      </c>
      <c r="L137" s="32"/>
    </row>
    <row r="138" spans="1:19" ht="15.75">
      <c r="A138" s="32"/>
      <c r="B138" s="162">
        <v>2013</v>
      </c>
      <c r="C138" s="164">
        <v>9</v>
      </c>
      <c r="D138" s="144">
        <v>612480</v>
      </c>
      <c r="E138" s="144">
        <f t="shared" si="30"/>
        <v>3858624</v>
      </c>
      <c r="F138" s="76">
        <f t="shared" si="31"/>
        <v>308689920</v>
      </c>
      <c r="G138" s="167">
        <v>0</v>
      </c>
      <c r="H138" s="76">
        <f t="shared" si="32"/>
        <v>0</v>
      </c>
      <c r="I138" s="76">
        <f t="shared" si="33"/>
        <v>308689920</v>
      </c>
      <c r="J138" s="76">
        <f t="shared" si="34"/>
        <v>154421813.64389271</v>
      </c>
      <c r="K138" s="80">
        <f t="shared" si="35"/>
        <v>2156927070.0573373</v>
      </c>
      <c r="L138" s="32"/>
    </row>
    <row r="139" spans="1:19" ht="16.5" thickBot="1">
      <c r="A139" s="32"/>
      <c r="B139" s="81">
        <v>2014</v>
      </c>
      <c r="C139" s="158">
        <v>10</v>
      </c>
      <c r="D139" s="145">
        <v>492120</v>
      </c>
      <c r="E139" s="145">
        <f t="shared" si="30"/>
        <v>3100356</v>
      </c>
      <c r="F139" s="82">
        <f t="shared" si="31"/>
        <v>248028480</v>
      </c>
      <c r="G139" s="82">
        <v>0</v>
      </c>
      <c r="H139" s="82">
        <f t="shared" si="32"/>
        <v>0</v>
      </c>
      <c r="I139" s="82">
        <f t="shared" si="33"/>
        <v>248028480</v>
      </c>
      <c r="J139" s="82">
        <f t="shared" si="34"/>
        <v>114885176.79554234</v>
      </c>
      <c r="K139" s="86">
        <f t="shared" si="35"/>
        <v>2271812246.8528795</v>
      </c>
      <c r="L139" s="32"/>
    </row>
    <row r="140" spans="1:19" ht="16.5" thickBot="1">
      <c r="A140" s="32"/>
      <c r="B140" s="32"/>
      <c r="C140" s="159"/>
      <c r="D140" s="32"/>
      <c r="E140" s="108"/>
      <c r="F140" s="108"/>
      <c r="G140" s="32"/>
      <c r="H140" s="32"/>
      <c r="I140" s="32"/>
      <c r="J140" s="112">
        <f>SUM(J129:J139)</f>
        <v>2271812246.8528795</v>
      </c>
      <c r="K140" s="32"/>
      <c r="L140" s="32"/>
    </row>
    <row r="141" spans="1:19" ht="16.5" thickBot="1">
      <c r="A141" s="32"/>
      <c r="B141" s="29" t="s">
        <v>71</v>
      </c>
      <c r="C141" s="30"/>
      <c r="D141" s="30"/>
      <c r="E141" s="30"/>
      <c r="F141" s="31"/>
      <c r="G141" s="93"/>
      <c r="H141" s="32"/>
      <c r="I141" s="32"/>
      <c r="J141" s="169"/>
      <c r="K141" s="32"/>
      <c r="L141" s="32"/>
    </row>
    <row r="142" spans="1:19" ht="15.75">
      <c r="A142" s="32"/>
      <c r="B142" s="32"/>
      <c r="C142" s="32"/>
      <c r="D142" s="32"/>
      <c r="E142" s="32"/>
      <c r="F142" s="32"/>
      <c r="G142" s="32"/>
      <c r="H142" s="32"/>
      <c r="I142" s="32"/>
      <c r="J142" s="169"/>
      <c r="K142" s="32"/>
      <c r="L142" s="32"/>
    </row>
    <row r="143" spans="1:19" ht="16.5" thickBot="1">
      <c r="A143" s="114"/>
      <c r="B143" s="114"/>
      <c r="C143" s="114"/>
      <c r="D143" s="114"/>
      <c r="E143" s="114"/>
      <c r="F143" s="114"/>
      <c r="G143" s="114"/>
      <c r="H143" s="114"/>
      <c r="I143" s="114"/>
      <c r="J143" s="170"/>
      <c r="K143" s="114"/>
      <c r="L143" s="114">
        <v>113</v>
      </c>
      <c r="M143" s="23"/>
      <c r="N143" s="23"/>
      <c r="O143" s="23"/>
      <c r="P143" s="23"/>
      <c r="Q143" s="23"/>
      <c r="R143" s="23"/>
      <c r="S143" s="23"/>
    </row>
    <row r="144" spans="1:19" s="3" customFormat="1" ht="16.5" thickBot="1">
      <c r="A144" s="93"/>
      <c r="B144" s="93"/>
      <c r="C144" s="93"/>
      <c r="D144" s="93"/>
      <c r="E144" s="93"/>
      <c r="F144" s="93"/>
      <c r="G144" s="93"/>
      <c r="H144" s="93"/>
      <c r="I144" s="93"/>
      <c r="J144" s="93"/>
      <c r="K144" s="93"/>
      <c r="L144" s="93"/>
      <c r="M144" s="19"/>
    </row>
    <row r="145" spans="1:13" s="3" customFormat="1" ht="16.5" thickBot="1">
      <c r="A145" s="93"/>
      <c r="B145" s="29" t="s">
        <v>80</v>
      </c>
      <c r="C145" s="30"/>
      <c r="D145" s="30"/>
      <c r="E145" s="30"/>
      <c r="F145" s="63"/>
      <c r="G145" s="93"/>
      <c r="H145" s="93"/>
      <c r="I145" s="93"/>
      <c r="J145" s="93"/>
      <c r="K145" s="93"/>
      <c r="L145" s="93"/>
      <c r="M145" s="19"/>
    </row>
    <row r="146" spans="1:13" s="3" customFormat="1" ht="15.75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19"/>
    </row>
    <row r="147" spans="1:13" ht="16.5" thickBot="1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</row>
    <row r="148" spans="1:13" ht="95.25" thickBot="1">
      <c r="A148" s="32"/>
      <c r="B148" s="146" t="s">
        <v>0</v>
      </c>
      <c r="C148" s="155" t="s">
        <v>0</v>
      </c>
      <c r="D148" s="104" t="s">
        <v>64</v>
      </c>
      <c r="E148" s="96" t="s">
        <v>65</v>
      </c>
      <c r="F148" s="97" t="s">
        <v>23</v>
      </c>
      <c r="G148" s="128" t="s">
        <v>24</v>
      </c>
      <c r="H148" s="99" t="s">
        <v>25</v>
      </c>
      <c r="I148" s="100" t="s">
        <v>31</v>
      </c>
      <c r="J148" s="101" t="s">
        <v>37</v>
      </c>
      <c r="K148" s="111" t="s">
        <v>38</v>
      </c>
      <c r="L148" s="113"/>
    </row>
    <row r="149" spans="1:13" ht="15.75">
      <c r="A149" s="32"/>
      <c r="B149" s="69">
        <v>2004</v>
      </c>
      <c r="C149" s="70">
        <v>0</v>
      </c>
      <c r="D149" s="70">
        <v>509946.9</v>
      </c>
      <c r="E149" s="70">
        <f>$D$24*D149</f>
        <v>3212665.47</v>
      </c>
      <c r="F149" s="70">
        <f>E149*$D$26</f>
        <v>257013237.60000002</v>
      </c>
      <c r="G149" s="70">
        <v>0</v>
      </c>
      <c r="H149" s="70">
        <f>G149*$D$25*$G$24</f>
        <v>0</v>
      </c>
      <c r="I149" s="70">
        <f>F149-H149</f>
        <v>257013237.60000002</v>
      </c>
      <c r="J149" s="70">
        <f>I149/($G$26)^C149</f>
        <v>257013237.60000002</v>
      </c>
      <c r="K149" s="74">
        <f>I149</f>
        <v>257013237.60000002</v>
      </c>
      <c r="L149" s="32"/>
    </row>
    <row r="150" spans="1:13" ht="15.75">
      <c r="A150" s="32"/>
      <c r="B150" s="75">
        <v>2005</v>
      </c>
      <c r="C150" s="76">
        <v>1</v>
      </c>
      <c r="D150" s="76">
        <v>810784.3</v>
      </c>
      <c r="E150" s="76">
        <f t="shared" ref="E150:E159" si="36">$D$24*D150</f>
        <v>5107941.09</v>
      </c>
      <c r="F150" s="76">
        <f t="shared" ref="F150:F159" si="37">E150*$D$26</f>
        <v>408635287.19999999</v>
      </c>
      <c r="G150" s="76">
        <v>249608.5</v>
      </c>
      <c r="H150" s="76">
        <f t="shared" ref="H150:H159" si="38">G150*$D$25*$G$24</f>
        <v>581587805</v>
      </c>
      <c r="I150" s="76">
        <f t="shared" ref="I150:I159" si="39">F150-H150</f>
        <v>-172952517.80000001</v>
      </c>
      <c r="J150" s="76">
        <f t="shared" ref="J150:J159" si="40">I150/($G$26)^C150</f>
        <v>-160141220.18518519</v>
      </c>
      <c r="K150" s="80">
        <f>K149+J150</f>
        <v>96872017.41481483</v>
      </c>
      <c r="L150" s="32"/>
    </row>
    <row r="151" spans="1:13" ht="15.75">
      <c r="A151" s="32"/>
      <c r="B151" s="75">
        <v>2006</v>
      </c>
      <c r="C151" s="76">
        <v>2</v>
      </c>
      <c r="D151" s="76">
        <v>1720809</v>
      </c>
      <c r="E151" s="76">
        <f t="shared" si="36"/>
        <v>10841096.699999999</v>
      </c>
      <c r="F151" s="76">
        <f t="shared" si="37"/>
        <v>867287736</v>
      </c>
      <c r="G151" s="76">
        <v>283916.2</v>
      </c>
      <c r="H151" s="76">
        <f t="shared" si="38"/>
        <v>661524746</v>
      </c>
      <c r="I151" s="76">
        <f t="shared" si="39"/>
        <v>205762990</v>
      </c>
      <c r="J151" s="76">
        <f t="shared" si="40"/>
        <v>176408599.10836762</v>
      </c>
      <c r="K151" s="80">
        <f t="shared" ref="K151:K159" si="41">K150+J151</f>
        <v>273280616.52318245</v>
      </c>
      <c r="L151" s="32"/>
    </row>
    <row r="152" spans="1:13" ht="15.75">
      <c r="A152" s="32"/>
      <c r="B152" s="75">
        <v>2007</v>
      </c>
      <c r="C152" s="76">
        <v>3</v>
      </c>
      <c r="D152" s="76">
        <v>1476595</v>
      </c>
      <c r="E152" s="76">
        <f t="shared" si="36"/>
        <v>9302548.5</v>
      </c>
      <c r="F152" s="76">
        <f t="shared" si="37"/>
        <v>744203880</v>
      </c>
      <c r="G152" s="76">
        <v>249608.5</v>
      </c>
      <c r="H152" s="76">
        <f t="shared" si="38"/>
        <v>581587805</v>
      </c>
      <c r="I152" s="76">
        <f t="shared" si="39"/>
        <v>162616075</v>
      </c>
      <c r="J152" s="76">
        <f t="shared" si="40"/>
        <v>129089883.24315397</v>
      </c>
      <c r="K152" s="80">
        <f t="shared" si="41"/>
        <v>402370499.76633644</v>
      </c>
      <c r="L152" s="32"/>
    </row>
    <row r="153" spans="1:13" ht="15.75">
      <c r="A153" s="32"/>
      <c r="B153" s="75">
        <v>2008</v>
      </c>
      <c r="C153" s="76">
        <v>4</v>
      </c>
      <c r="D153" s="76">
        <v>1252556</v>
      </c>
      <c r="E153" s="76">
        <f t="shared" si="36"/>
        <v>7891102.7999999998</v>
      </c>
      <c r="F153" s="76">
        <f t="shared" si="37"/>
        <v>631288224</v>
      </c>
      <c r="G153" s="76">
        <v>251688.6</v>
      </c>
      <c r="H153" s="76">
        <f t="shared" si="38"/>
        <v>586434438.00000012</v>
      </c>
      <c r="I153" s="76">
        <f t="shared" si="39"/>
        <v>44853785.999999881</v>
      </c>
      <c r="J153" s="76">
        <f t="shared" si="40"/>
        <v>32968871.720943529</v>
      </c>
      <c r="K153" s="80">
        <f t="shared" si="41"/>
        <v>435339371.48727995</v>
      </c>
      <c r="L153" s="32"/>
    </row>
    <row r="154" spans="1:13" ht="15.75">
      <c r="A154" s="32"/>
      <c r="B154" s="75">
        <v>2009</v>
      </c>
      <c r="C154" s="76">
        <v>5</v>
      </c>
      <c r="D154" s="76">
        <v>1107530</v>
      </c>
      <c r="E154" s="76">
        <f t="shared" si="36"/>
        <v>6977439</v>
      </c>
      <c r="F154" s="76">
        <f t="shared" si="37"/>
        <v>558195120</v>
      </c>
      <c r="G154" s="76">
        <v>0</v>
      </c>
      <c r="H154" s="76">
        <f t="shared" si="38"/>
        <v>0</v>
      </c>
      <c r="I154" s="76">
        <f t="shared" si="39"/>
        <v>558195120</v>
      </c>
      <c r="J154" s="76">
        <f t="shared" si="40"/>
        <v>379898219.33823943</v>
      </c>
      <c r="K154" s="80">
        <f t="shared" si="41"/>
        <v>815237590.82551932</v>
      </c>
      <c r="L154" s="32"/>
    </row>
    <row r="155" spans="1:13" ht="15.75">
      <c r="A155" s="32"/>
      <c r="B155" s="75">
        <v>2010</v>
      </c>
      <c r="C155" s="76">
        <v>6</v>
      </c>
      <c r="D155" s="76">
        <v>997000</v>
      </c>
      <c r="E155" s="76">
        <f t="shared" si="36"/>
        <v>6281100</v>
      </c>
      <c r="F155" s="76">
        <f t="shared" si="37"/>
        <v>502488000</v>
      </c>
      <c r="G155" s="76">
        <v>0</v>
      </c>
      <c r="H155" s="76">
        <f t="shared" si="38"/>
        <v>0</v>
      </c>
      <c r="I155" s="76">
        <f t="shared" si="39"/>
        <v>502488000</v>
      </c>
      <c r="J155" s="76">
        <f t="shared" si="40"/>
        <v>316652675.47323745</v>
      </c>
      <c r="K155" s="80">
        <f t="shared" si="41"/>
        <v>1131890266.2987568</v>
      </c>
      <c r="L155" s="32"/>
    </row>
    <row r="156" spans="1:13" ht="15.75">
      <c r="A156" s="32"/>
      <c r="B156" s="75">
        <v>2011</v>
      </c>
      <c r="C156" s="76">
        <v>7</v>
      </c>
      <c r="D156" s="76">
        <v>891590</v>
      </c>
      <c r="E156" s="76">
        <f t="shared" si="36"/>
        <v>5617017</v>
      </c>
      <c r="F156" s="76">
        <f t="shared" si="37"/>
        <v>449361360</v>
      </c>
      <c r="G156" s="76">
        <v>0</v>
      </c>
      <c r="H156" s="76">
        <f t="shared" si="38"/>
        <v>0</v>
      </c>
      <c r="I156" s="76">
        <f t="shared" si="39"/>
        <v>449361360</v>
      </c>
      <c r="J156" s="76">
        <f t="shared" si="40"/>
        <v>262198037.56193003</v>
      </c>
      <c r="K156" s="80">
        <f t="shared" si="41"/>
        <v>1394088303.8606868</v>
      </c>
      <c r="L156" s="32"/>
    </row>
    <row r="157" spans="1:13" ht="15.75">
      <c r="A157" s="32"/>
      <c r="B157" s="75">
        <v>2012</v>
      </c>
      <c r="C157" s="76">
        <v>8</v>
      </c>
      <c r="D157" s="76">
        <v>713690</v>
      </c>
      <c r="E157" s="76">
        <f t="shared" si="36"/>
        <v>4496247</v>
      </c>
      <c r="F157" s="76">
        <f t="shared" si="37"/>
        <v>359699760</v>
      </c>
      <c r="G157" s="76">
        <v>0</v>
      </c>
      <c r="H157" s="76">
        <f t="shared" si="38"/>
        <v>0</v>
      </c>
      <c r="I157" s="76">
        <f t="shared" si="39"/>
        <v>359699760</v>
      </c>
      <c r="J157" s="76">
        <f t="shared" si="40"/>
        <v>194334588.09082839</v>
      </c>
      <c r="K157" s="80">
        <f t="shared" si="41"/>
        <v>1588422891.9515152</v>
      </c>
      <c r="L157" s="32"/>
    </row>
    <row r="158" spans="1:13" ht="15.75">
      <c r="A158" s="32"/>
      <c r="B158" s="75">
        <v>2013</v>
      </c>
      <c r="C158" s="76">
        <v>9</v>
      </c>
      <c r="D158" s="76">
        <v>590250</v>
      </c>
      <c r="E158" s="76">
        <f t="shared" si="36"/>
        <v>3718575</v>
      </c>
      <c r="F158" s="76">
        <f t="shared" si="37"/>
        <v>297486000</v>
      </c>
      <c r="G158" s="76">
        <v>0</v>
      </c>
      <c r="H158" s="76">
        <f t="shared" si="38"/>
        <v>0</v>
      </c>
      <c r="I158" s="76">
        <f t="shared" si="39"/>
        <v>297486000</v>
      </c>
      <c r="J158" s="76">
        <f t="shared" si="40"/>
        <v>148817064.2360692</v>
      </c>
      <c r="K158" s="80">
        <f t="shared" si="41"/>
        <v>1737239956.1875844</v>
      </c>
      <c r="L158" s="32"/>
    </row>
    <row r="159" spans="1:13" ht="16.5" thickBot="1">
      <c r="A159" s="32"/>
      <c r="B159" s="81">
        <v>2014</v>
      </c>
      <c r="C159" s="82">
        <v>10</v>
      </c>
      <c r="D159" s="82">
        <v>477830</v>
      </c>
      <c r="E159" s="82">
        <f t="shared" si="36"/>
        <v>3010329</v>
      </c>
      <c r="F159" s="82">
        <f t="shared" si="37"/>
        <v>240826320</v>
      </c>
      <c r="G159" s="82">
        <v>0</v>
      </c>
      <c r="H159" s="82">
        <f t="shared" si="38"/>
        <v>0</v>
      </c>
      <c r="I159" s="82">
        <f t="shared" si="39"/>
        <v>240826320</v>
      </c>
      <c r="J159" s="82">
        <f t="shared" si="40"/>
        <v>111549183.18339835</v>
      </c>
      <c r="K159" s="86">
        <f t="shared" si="41"/>
        <v>1848789139.3709826</v>
      </c>
      <c r="L159" s="32"/>
    </row>
    <row r="160" spans="1:13" ht="16.5" thickBot="1">
      <c r="A160" s="32"/>
      <c r="B160" s="32"/>
      <c r="C160" s="32"/>
      <c r="D160" s="32"/>
      <c r="E160" s="108"/>
      <c r="F160" s="108"/>
      <c r="G160" s="109"/>
      <c r="H160" s="32"/>
      <c r="I160" s="32"/>
      <c r="J160" s="112">
        <f>SUM(J149:J159)</f>
        <v>1848789139.3709826</v>
      </c>
      <c r="K160" s="32"/>
      <c r="L160" s="32"/>
    </row>
    <row r="161" spans="1:19" ht="16.5" thickBot="1">
      <c r="A161" s="32"/>
      <c r="B161" s="29" t="s">
        <v>72</v>
      </c>
      <c r="C161" s="30"/>
      <c r="D161" s="30"/>
      <c r="E161" s="30"/>
      <c r="F161" s="31"/>
      <c r="G161" s="93"/>
      <c r="H161" s="32"/>
      <c r="I161" s="32"/>
      <c r="J161" s="32"/>
      <c r="K161" s="32"/>
      <c r="L161" s="32"/>
    </row>
    <row r="162" spans="1:19" ht="15.7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</row>
    <row r="163" spans="1:19" ht="15.75" thickBo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>
        <v>114</v>
      </c>
      <c r="M163" s="23"/>
      <c r="N163" s="23"/>
      <c r="O163" s="23"/>
      <c r="P163" s="23"/>
      <c r="Q163" s="23"/>
      <c r="R163" s="23"/>
      <c r="S163" s="23"/>
    </row>
    <row r="164" spans="1:19" s="3" customFormat="1" ht="16.5" thickBot="1">
      <c r="A164" s="93"/>
      <c r="B164" s="93"/>
      <c r="C164" s="93"/>
      <c r="D164" s="93"/>
      <c r="E164" s="93"/>
      <c r="F164" s="93"/>
      <c r="G164" s="93"/>
      <c r="H164" s="93"/>
      <c r="I164" s="93"/>
      <c r="J164" s="93"/>
      <c r="K164" s="93"/>
      <c r="L164" s="93"/>
      <c r="M164" s="19"/>
    </row>
    <row r="165" spans="1:19" s="3" customFormat="1" ht="16.5" thickBot="1">
      <c r="A165" s="93"/>
      <c r="B165" s="29" t="s">
        <v>81</v>
      </c>
      <c r="C165" s="30"/>
      <c r="D165" s="30"/>
      <c r="E165" s="30"/>
      <c r="F165" s="156"/>
      <c r="G165" s="63"/>
      <c r="H165" s="93"/>
      <c r="I165" s="93"/>
      <c r="J165" s="93"/>
      <c r="K165" s="93"/>
      <c r="L165" s="93"/>
      <c r="M165" s="19"/>
    </row>
    <row r="166" spans="1:19" s="3" customFormat="1" ht="15.75">
      <c r="A166" s="93"/>
      <c r="B166" s="93"/>
      <c r="C166" s="93"/>
      <c r="D166" s="93"/>
      <c r="E166" s="93"/>
      <c r="F166" s="93"/>
      <c r="G166" s="93"/>
      <c r="H166" s="93"/>
      <c r="I166" s="93"/>
      <c r="J166" s="93"/>
      <c r="K166" s="93"/>
      <c r="L166" s="93"/>
      <c r="M166" s="19"/>
    </row>
    <row r="167" spans="1:19" ht="16.5" thickBot="1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</row>
    <row r="168" spans="1:19" ht="95.25" thickBot="1">
      <c r="A168" s="32"/>
      <c r="B168" s="94" t="s">
        <v>0</v>
      </c>
      <c r="C168" s="95" t="s">
        <v>0</v>
      </c>
      <c r="D168" s="104" t="s">
        <v>66</v>
      </c>
      <c r="E168" s="96" t="s">
        <v>67</v>
      </c>
      <c r="F168" s="97" t="s">
        <v>23</v>
      </c>
      <c r="G168" s="98" t="s">
        <v>24</v>
      </c>
      <c r="H168" s="99" t="s">
        <v>25</v>
      </c>
      <c r="I168" s="100" t="s">
        <v>31</v>
      </c>
      <c r="J168" s="101" t="s">
        <v>51</v>
      </c>
      <c r="K168" s="111" t="s">
        <v>61</v>
      </c>
      <c r="L168" s="113"/>
    </row>
    <row r="169" spans="1:19" ht="15.75">
      <c r="A169" s="32"/>
      <c r="B169" s="69">
        <v>2004</v>
      </c>
      <c r="C169" s="70">
        <v>0</v>
      </c>
      <c r="D169" s="70">
        <v>509946.9</v>
      </c>
      <c r="E169" s="70">
        <f>$D$24*D169</f>
        <v>3212665.47</v>
      </c>
      <c r="F169" s="70">
        <f>E169*$D$26</f>
        <v>257013237.60000002</v>
      </c>
      <c r="G169" s="70">
        <v>0</v>
      </c>
      <c r="H169" s="70">
        <f>G169*$D$25*$G$24</f>
        <v>0</v>
      </c>
      <c r="I169" s="70">
        <f>F169-H169</f>
        <v>257013237.60000002</v>
      </c>
      <c r="J169" s="70">
        <f>I169/($G$26)^C169</f>
        <v>257013237.60000002</v>
      </c>
      <c r="K169" s="74">
        <f>I169</f>
        <v>257013237.60000002</v>
      </c>
      <c r="L169" s="32"/>
    </row>
    <row r="170" spans="1:19" ht="15.75">
      <c r="A170" s="32"/>
      <c r="B170" s="75">
        <v>2005</v>
      </c>
      <c r="C170" s="76">
        <v>1</v>
      </c>
      <c r="D170" s="76">
        <v>832444.8</v>
      </c>
      <c r="E170" s="76">
        <f t="shared" ref="E170:E179" si="42">$D$24*D170</f>
        <v>5244402.24</v>
      </c>
      <c r="F170" s="76">
        <f t="shared" ref="F170:F179" si="43">E170*$D$26</f>
        <v>419552179.20000005</v>
      </c>
      <c r="G170" s="76">
        <v>312010.59999999998</v>
      </c>
      <c r="H170" s="76">
        <f t="shared" ref="H170:H179" si="44">G170*$D$25*$G$24</f>
        <v>726984698</v>
      </c>
      <c r="I170" s="76">
        <f t="shared" ref="I170:I179" si="45">F170-H170</f>
        <v>-307432518.79999995</v>
      </c>
      <c r="J170" s="76">
        <f t="shared" ref="J170:J179" si="46">I170/($G$26)^C170</f>
        <v>-284659739.62962955</v>
      </c>
      <c r="K170" s="80">
        <f>K169+J170</f>
        <v>-27646502.029629529</v>
      </c>
      <c r="L170" s="32"/>
    </row>
    <row r="171" spans="1:19" ht="15.75">
      <c r="A171" s="32"/>
      <c r="B171" s="75">
        <v>2006</v>
      </c>
      <c r="C171" s="76">
        <v>2</v>
      </c>
      <c r="D171" s="76">
        <v>1764707</v>
      </c>
      <c r="E171" s="76">
        <f t="shared" si="42"/>
        <v>11117654.1</v>
      </c>
      <c r="F171" s="76">
        <f t="shared" si="43"/>
        <v>889412328</v>
      </c>
      <c r="G171" s="76">
        <v>359128.2</v>
      </c>
      <c r="H171" s="76">
        <f t="shared" si="44"/>
        <v>836768706</v>
      </c>
      <c r="I171" s="76">
        <f t="shared" si="45"/>
        <v>52643622</v>
      </c>
      <c r="J171" s="76">
        <f t="shared" si="46"/>
        <v>45133420.781893</v>
      </c>
      <c r="K171" s="80">
        <f t="shared" ref="K171:K179" si="47">K170+J171</f>
        <v>17486918.752263471</v>
      </c>
      <c r="L171" s="32"/>
    </row>
    <row r="172" spans="1:19" ht="15.75">
      <c r="A172" s="32"/>
      <c r="B172" s="75">
        <v>2007</v>
      </c>
      <c r="C172" s="76">
        <v>3</v>
      </c>
      <c r="D172" s="76">
        <v>1466076</v>
      </c>
      <c r="E172" s="76">
        <f t="shared" si="42"/>
        <v>9236278.7999999989</v>
      </c>
      <c r="F172" s="76">
        <f t="shared" si="43"/>
        <v>738902303.99999988</v>
      </c>
      <c r="G172" s="76">
        <v>312010.59999999998</v>
      </c>
      <c r="H172" s="76">
        <f t="shared" si="44"/>
        <v>726984698</v>
      </c>
      <c r="I172" s="76">
        <f t="shared" si="45"/>
        <v>11917605.999999881</v>
      </c>
      <c r="J172" s="76">
        <f t="shared" si="46"/>
        <v>9460579.878575325</v>
      </c>
      <c r="K172" s="80">
        <f t="shared" si="47"/>
        <v>26947498.630838796</v>
      </c>
      <c r="L172" s="32"/>
    </row>
    <row r="173" spans="1:19" ht="15.75">
      <c r="A173" s="32"/>
      <c r="B173" s="75">
        <v>2008</v>
      </c>
      <c r="C173" s="76">
        <v>4</v>
      </c>
      <c r="D173" s="76">
        <v>1243498</v>
      </c>
      <c r="E173" s="76">
        <f t="shared" si="42"/>
        <v>7834037.3999999994</v>
      </c>
      <c r="F173" s="76">
        <f t="shared" si="43"/>
        <v>626722992</v>
      </c>
      <c r="G173" s="76">
        <v>314610.7</v>
      </c>
      <c r="H173" s="76">
        <f t="shared" si="44"/>
        <v>733042931.00000012</v>
      </c>
      <c r="I173" s="76">
        <f t="shared" si="45"/>
        <v>-106319939.00000012</v>
      </c>
      <c r="J173" s="76">
        <f t="shared" si="46"/>
        <v>-78148329.11249797</v>
      </c>
      <c r="K173" s="80">
        <f t="shared" si="47"/>
        <v>-51200830.481659174</v>
      </c>
      <c r="L173" s="32"/>
    </row>
    <row r="174" spans="1:19" ht="15.75">
      <c r="A174" s="32"/>
      <c r="B174" s="75">
        <v>2009</v>
      </c>
      <c r="C174" s="76">
        <v>5</v>
      </c>
      <c r="D174" s="76">
        <v>1145400</v>
      </c>
      <c r="E174" s="76">
        <f t="shared" si="42"/>
        <v>7216020</v>
      </c>
      <c r="F174" s="76">
        <f t="shared" si="43"/>
        <v>577281600</v>
      </c>
      <c r="G174" s="76">
        <v>0</v>
      </c>
      <c r="H174" s="76">
        <f t="shared" si="44"/>
        <v>0</v>
      </c>
      <c r="I174" s="76">
        <f t="shared" si="45"/>
        <v>577281600</v>
      </c>
      <c r="J174" s="76">
        <f t="shared" si="46"/>
        <v>392888156.91676021</v>
      </c>
      <c r="K174" s="80">
        <f t="shared" si="47"/>
        <v>341687326.43510103</v>
      </c>
      <c r="L174" s="32"/>
    </row>
    <row r="175" spans="1:19" ht="15.75">
      <c r="A175" s="32"/>
      <c r="B175" s="75">
        <v>2010</v>
      </c>
      <c r="C175" s="76">
        <v>6</v>
      </c>
      <c r="D175" s="76">
        <v>1062440</v>
      </c>
      <c r="E175" s="76">
        <f t="shared" si="42"/>
        <v>6693372</v>
      </c>
      <c r="F175" s="76">
        <f t="shared" si="43"/>
        <v>535469760</v>
      </c>
      <c r="G175" s="76">
        <v>0</v>
      </c>
      <c r="H175" s="76">
        <f t="shared" si="44"/>
        <v>0</v>
      </c>
      <c r="I175" s="76">
        <f t="shared" si="45"/>
        <v>535469760</v>
      </c>
      <c r="J175" s="76">
        <f t="shared" si="46"/>
        <v>337436778.86638552</v>
      </c>
      <c r="K175" s="80">
        <f t="shared" si="47"/>
        <v>679124105.30148649</v>
      </c>
      <c r="L175" s="32"/>
    </row>
    <row r="176" spans="1:19" ht="15.75">
      <c r="A176" s="32"/>
      <c r="B176" s="75">
        <v>2011</v>
      </c>
      <c r="C176" s="76">
        <v>7</v>
      </c>
      <c r="D176" s="76">
        <v>925120</v>
      </c>
      <c r="E176" s="76">
        <f t="shared" si="42"/>
        <v>5828256</v>
      </c>
      <c r="F176" s="76">
        <f t="shared" si="43"/>
        <v>466260480</v>
      </c>
      <c r="G176" s="76">
        <v>0</v>
      </c>
      <c r="H176" s="76">
        <f t="shared" si="44"/>
        <v>0</v>
      </c>
      <c r="I176" s="76">
        <f t="shared" si="45"/>
        <v>466260480</v>
      </c>
      <c r="J176" s="76">
        <f t="shared" si="46"/>
        <v>272058511.77031225</v>
      </c>
      <c r="K176" s="80">
        <f t="shared" si="47"/>
        <v>951182617.0717988</v>
      </c>
      <c r="L176" s="32"/>
    </row>
    <row r="177" spans="1:19" ht="15.75">
      <c r="A177" s="32"/>
      <c r="B177" s="75">
        <v>2012</v>
      </c>
      <c r="C177" s="76">
        <v>8</v>
      </c>
      <c r="D177" s="76">
        <v>686680</v>
      </c>
      <c r="E177" s="76">
        <f t="shared" si="42"/>
        <v>4326084</v>
      </c>
      <c r="F177" s="76">
        <f t="shared" si="43"/>
        <v>346086720</v>
      </c>
      <c r="G177" s="76">
        <v>0</v>
      </c>
      <c r="H177" s="76">
        <f t="shared" si="44"/>
        <v>0</v>
      </c>
      <c r="I177" s="76">
        <f t="shared" si="45"/>
        <v>346086720</v>
      </c>
      <c r="J177" s="76">
        <f t="shared" si="46"/>
        <v>186979886.15534762</v>
      </c>
      <c r="K177" s="80">
        <f t="shared" si="47"/>
        <v>1138162503.2271464</v>
      </c>
      <c r="L177" s="32"/>
    </row>
    <row r="178" spans="1:19" ht="15.75">
      <c r="A178" s="32"/>
      <c r="B178" s="75">
        <v>2013</v>
      </c>
      <c r="C178" s="76">
        <v>9</v>
      </c>
      <c r="D178" s="76">
        <v>588340</v>
      </c>
      <c r="E178" s="76">
        <f t="shared" si="42"/>
        <v>3706542</v>
      </c>
      <c r="F178" s="76">
        <f t="shared" si="43"/>
        <v>296523360</v>
      </c>
      <c r="G178" s="76">
        <v>0</v>
      </c>
      <c r="H178" s="76">
        <f t="shared" si="44"/>
        <v>0</v>
      </c>
      <c r="I178" s="76">
        <f t="shared" si="45"/>
        <v>296523360</v>
      </c>
      <c r="J178" s="76">
        <f t="shared" si="46"/>
        <v>148335504.57034978</v>
      </c>
      <c r="K178" s="80">
        <f t="shared" si="47"/>
        <v>1286498007.7974961</v>
      </c>
      <c r="L178" s="32"/>
    </row>
    <row r="179" spans="1:19" ht="16.5" thickBot="1">
      <c r="A179" s="32"/>
      <c r="B179" s="81">
        <v>2014</v>
      </c>
      <c r="C179" s="82">
        <v>10</v>
      </c>
      <c r="D179" s="82">
        <v>494940</v>
      </c>
      <c r="E179" s="82">
        <f t="shared" si="42"/>
        <v>3118122</v>
      </c>
      <c r="F179" s="82">
        <f t="shared" si="43"/>
        <v>249449760</v>
      </c>
      <c r="G179" s="82">
        <v>0</v>
      </c>
      <c r="H179" s="82">
        <f t="shared" si="44"/>
        <v>0</v>
      </c>
      <c r="I179" s="82">
        <f t="shared" si="45"/>
        <v>249449760</v>
      </c>
      <c r="J179" s="82">
        <f t="shared" si="46"/>
        <v>115543504.43628734</v>
      </c>
      <c r="K179" s="86">
        <f t="shared" si="47"/>
        <v>1402041512.2337835</v>
      </c>
      <c r="L179" s="32"/>
    </row>
    <row r="180" spans="1:19" ht="16.5" thickBot="1">
      <c r="A180" s="32"/>
      <c r="B180" s="32"/>
      <c r="C180" s="32"/>
      <c r="D180" s="32"/>
      <c r="E180" s="108"/>
      <c r="F180" s="108"/>
      <c r="G180" s="32"/>
      <c r="H180" s="32"/>
      <c r="I180" s="32"/>
      <c r="J180" s="112">
        <f>SUM(J169:J179)</f>
        <v>1402041512.2337835</v>
      </c>
      <c r="K180" s="32"/>
      <c r="L180" s="32"/>
    </row>
    <row r="181" spans="1:19" ht="16.5" thickBot="1">
      <c r="A181" s="32"/>
      <c r="B181" s="29" t="s">
        <v>35</v>
      </c>
      <c r="C181" s="30"/>
      <c r="D181" s="30"/>
      <c r="E181" s="30"/>
      <c r="F181" s="31"/>
      <c r="G181" s="93"/>
      <c r="H181" s="32"/>
      <c r="I181" s="32"/>
      <c r="J181" s="169"/>
      <c r="K181" s="32"/>
      <c r="L181" s="32"/>
    </row>
    <row r="182" spans="1:19" ht="15.75">
      <c r="A182" s="32"/>
      <c r="B182" s="32"/>
      <c r="C182" s="32"/>
      <c r="D182" s="32"/>
      <c r="E182" s="32"/>
      <c r="F182" s="32"/>
      <c r="G182" s="32"/>
      <c r="H182" s="32"/>
      <c r="I182" s="32"/>
      <c r="J182" s="169"/>
      <c r="K182" s="32"/>
      <c r="L182" s="32"/>
    </row>
    <row r="183" spans="1:19" ht="15.75">
      <c r="A183" s="93"/>
      <c r="B183" s="93"/>
      <c r="C183" s="93"/>
      <c r="D183" s="93"/>
      <c r="E183" s="93"/>
      <c r="F183" s="93"/>
      <c r="G183" s="93"/>
      <c r="H183" s="93"/>
      <c r="I183" s="93"/>
      <c r="J183" s="39"/>
      <c r="K183" s="93"/>
      <c r="L183" s="93"/>
      <c r="M183" s="19"/>
    </row>
    <row r="184" spans="1:19" s="3" customFormat="1" ht="16.5" thickBot="1">
      <c r="A184" s="114"/>
      <c r="B184" s="114"/>
      <c r="C184" s="114"/>
      <c r="D184" s="114"/>
      <c r="E184" s="114"/>
      <c r="F184" s="114"/>
      <c r="G184" s="114"/>
      <c r="H184" s="114"/>
      <c r="I184" s="114"/>
      <c r="J184" s="114"/>
      <c r="K184" s="114"/>
      <c r="L184" s="114">
        <v>115</v>
      </c>
      <c r="M184" s="23"/>
      <c r="N184" s="23"/>
      <c r="O184" s="23"/>
      <c r="P184" s="23"/>
      <c r="Q184" s="23"/>
      <c r="R184" s="23"/>
      <c r="S184" s="23"/>
    </row>
    <row r="185" spans="1:19" s="3" customFormat="1" ht="16.5" thickBot="1">
      <c r="A185" s="93"/>
      <c r="B185" s="93"/>
      <c r="C185" s="93"/>
      <c r="D185" s="93"/>
      <c r="E185" s="93"/>
      <c r="F185" s="93"/>
      <c r="G185" s="93"/>
      <c r="H185" s="93"/>
      <c r="I185" s="93"/>
      <c r="J185" s="93"/>
      <c r="K185" s="93"/>
      <c r="L185" s="93"/>
      <c r="M185" s="19"/>
    </row>
    <row r="186" spans="1:19" s="3" customFormat="1" ht="16.5" thickBot="1">
      <c r="A186" s="93"/>
      <c r="B186" s="29" t="s">
        <v>44</v>
      </c>
      <c r="C186" s="31"/>
      <c r="D186" s="39"/>
      <c r="E186" s="93"/>
      <c r="F186" s="93"/>
      <c r="G186" s="93"/>
      <c r="H186" s="93"/>
      <c r="I186" s="93"/>
      <c r="J186" s="93"/>
      <c r="K186" s="93"/>
      <c r="L186" s="93"/>
      <c r="M186" s="19"/>
    </row>
    <row r="187" spans="1:19" s="3" customFormat="1" ht="15.75">
      <c r="A187" s="93"/>
      <c r="B187" s="93"/>
      <c r="C187" s="93"/>
      <c r="D187" s="93"/>
      <c r="E187" s="93"/>
      <c r="F187" s="93"/>
      <c r="G187" s="93"/>
      <c r="H187" s="93"/>
      <c r="I187" s="93"/>
      <c r="J187" s="93"/>
      <c r="K187" s="93"/>
      <c r="L187" s="93"/>
      <c r="M187" s="19"/>
    </row>
    <row r="188" spans="1:19" ht="16.5" thickBot="1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</row>
    <row r="189" spans="1:19" ht="48" thickBot="1">
      <c r="A189" s="32"/>
      <c r="B189" s="94" t="s">
        <v>0</v>
      </c>
      <c r="C189" s="95" t="s">
        <v>0</v>
      </c>
      <c r="D189" s="96" t="s">
        <v>68</v>
      </c>
      <c r="E189" s="96" t="s">
        <v>36</v>
      </c>
      <c r="F189" s="115" t="s">
        <v>23</v>
      </c>
      <c r="G189" s="157" t="s">
        <v>40</v>
      </c>
      <c r="H189" s="116" t="s">
        <v>41</v>
      </c>
      <c r="I189" s="90"/>
      <c r="J189" s="90"/>
      <c r="K189" s="89"/>
      <c r="L189" s="32"/>
    </row>
    <row r="190" spans="1:19" ht="15.75">
      <c r="A190" s="32"/>
      <c r="B190" s="69">
        <v>2004</v>
      </c>
      <c r="C190" s="70">
        <v>0</v>
      </c>
      <c r="D190" s="70">
        <v>509883</v>
      </c>
      <c r="E190" s="70">
        <f>$D$24*D190</f>
        <v>3212262.9</v>
      </c>
      <c r="F190" s="71">
        <f>E190*$D$26</f>
        <v>256981032</v>
      </c>
      <c r="G190" s="70">
        <f>F190/($G$26)^C190</f>
        <v>256981032</v>
      </c>
      <c r="H190" s="70">
        <f>F190</f>
        <v>256981032</v>
      </c>
      <c r="I190" s="93"/>
      <c r="J190" s="93"/>
      <c r="K190" s="93"/>
      <c r="L190" s="32"/>
    </row>
    <row r="191" spans="1:19" ht="15.75">
      <c r="A191" s="32"/>
      <c r="B191" s="75">
        <v>2005</v>
      </c>
      <c r="C191" s="76">
        <v>1</v>
      </c>
      <c r="D191" s="76">
        <v>649312.5</v>
      </c>
      <c r="E191" s="76">
        <f t="shared" ref="E191:E200" si="48">$D$24*D191</f>
        <v>4090668.75</v>
      </c>
      <c r="F191" s="77">
        <f t="shared" ref="F191:F200" si="49">E191*$D$26</f>
        <v>327253500</v>
      </c>
      <c r="G191" s="76">
        <f t="shared" ref="G191:G200" si="50">F191/($G$26)^C191</f>
        <v>303012500</v>
      </c>
      <c r="H191" s="80">
        <f>H190+G191</f>
        <v>559993532</v>
      </c>
      <c r="I191" s="93"/>
      <c r="J191" s="93"/>
      <c r="K191" s="93"/>
      <c r="L191" s="32"/>
    </row>
    <row r="192" spans="1:19" ht="15.75">
      <c r="A192" s="32"/>
      <c r="B192" s="75">
        <v>2006</v>
      </c>
      <c r="C192" s="76">
        <v>2</v>
      </c>
      <c r="D192" s="76">
        <v>701645.9</v>
      </c>
      <c r="E192" s="76">
        <f t="shared" si="48"/>
        <v>4420369.17</v>
      </c>
      <c r="F192" s="77">
        <f t="shared" si="49"/>
        <v>353629533.60000002</v>
      </c>
      <c r="G192" s="76">
        <f t="shared" si="50"/>
        <v>303180327.16049379</v>
      </c>
      <c r="H192" s="80">
        <f>H191+G192</f>
        <v>863173859.16049385</v>
      </c>
      <c r="I192" s="93"/>
      <c r="J192" s="93"/>
      <c r="K192" s="93"/>
      <c r="L192" s="32"/>
    </row>
    <row r="193" spans="1:19" ht="15.75">
      <c r="A193" s="32"/>
      <c r="B193" s="75">
        <v>2007</v>
      </c>
      <c r="C193" s="76">
        <v>3</v>
      </c>
      <c r="D193" s="76">
        <v>706314.4</v>
      </c>
      <c r="E193" s="76">
        <f t="shared" si="48"/>
        <v>4449780.72</v>
      </c>
      <c r="F193" s="77">
        <f t="shared" si="49"/>
        <v>355982457.59999996</v>
      </c>
      <c r="G193" s="76">
        <f t="shared" si="50"/>
        <v>282590352.08047545</v>
      </c>
      <c r="H193" s="80">
        <f t="shared" ref="H193:H200" si="51">H192+G193</f>
        <v>1145764211.2409692</v>
      </c>
      <c r="I193" s="93"/>
      <c r="J193" s="93"/>
      <c r="K193" s="93"/>
      <c r="L193" s="32"/>
    </row>
    <row r="194" spans="1:19" ht="15.75">
      <c r="A194" s="32"/>
      <c r="B194" s="75">
        <v>2008</v>
      </c>
      <c r="C194" s="76">
        <v>4</v>
      </c>
      <c r="D194" s="76">
        <v>691367.7</v>
      </c>
      <c r="E194" s="76">
        <f t="shared" si="48"/>
        <v>4355616.51</v>
      </c>
      <c r="F194" s="77">
        <f t="shared" si="49"/>
        <v>348449320.79999995</v>
      </c>
      <c r="G194" s="76">
        <f t="shared" si="50"/>
        <v>256120652.97464809</v>
      </c>
      <c r="H194" s="80">
        <f t="shared" si="51"/>
        <v>1401884864.2156172</v>
      </c>
      <c r="I194" s="93"/>
      <c r="J194" s="93"/>
      <c r="K194" s="93"/>
      <c r="L194" s="32"/>
    </row>
    <row r="195" spans="1:19" ht="15.75">
      <c r="A195" s="32"/>
      <c r="B195" s="75">
        <v>2009</v>
      </c>
      <c r="C195" s="76">
        <v>5</v>
      </c>
      <c r="D195" s="76">
        <v>630060</v>
      </c>
      <c r="E195" s="76">
        <f t="shared" si="48"/>
        <v>3969378</v>
      </c>
      <c r="F195" s="77">
        <f t="shared" si="49"/>
        <v>317550240</v>
      </c>
      <c r="G195" s="76">
        <f t="shared" si="50"/>
        <v>216119357.55803555</v>
      </c>
      <c r="H195" s="80">
        <f t="shared" si="51"/>
        <v>1618004221.7736528</v>
      </c>
      <c r="I195" s="93"/>
      <c r="J195" s="93"/>
      <c r="K195" s="93"/>
      <c r="L195" s="32"/>
    </row>
    <row r="196" spans="1:19" ht="15.75">
      <c r="A196" s="32"/>
      <c r="B196" s="75">
        <v>2010</v>
      </c>
      <c r="C196" s="76">
        <v>6</v>
      </c>
      <c r="D196" s="76">
        <v>554070</v>
      </c>
      <c r="E196" s="76">
        <f t="shared" si="48"/>
        <v>3490641</v>
      </c>
      <c r="F196" s="77">
        <f t="shared" si="49"/>
        <v>279251280</v>
      </c>
      <c r="G196" s="76">
        <f t="shared" si="50"/>
        <v>175975674.92422935</v>
      </c>
      <c r="H196" s="80">
        <f t="shared" si="51"/>
        <v>1793979896.6978822</v>
      </c>
      <c r="I196" s="93"/>
      <c r="J196" s="93"/>
      <c r="K196" s="93"/>
      <c r="L196" s="32"/>
    </row>
    <row r="197" spans="1:19" ht="15.75">
      <c r="A197" s="32"/>
      <c r="B197" s="75">
        <v>2011</v>
      </c>
      <c r="C197" s="76">
        <v>7</v>
      </c>
      <c r="D197" s="76">
        <v>468280</v>
      </c>
      <c r="E197" s="76">
        <f t="shared" si="48"/>
        <v>2950164</v>
      </c>
      <c r="F197" s="77">
        <f t="shared" si="49"/>
        <v>236013120</v>
      </c>
      <c r="G197" s="76">
        <f t="shared" si="50"/>
        <v>137711388.67584944</v>
      </c>
      <c r="H197" s="80">
        <f t="shared" si="51"/>
        <v>1931691285.3737316</v>
      </c>
      <c r="I197" s="93"/>
      <c r="J197" s="93"/>
      <c r="K197" s="93"/>
      <c r="L197" s="32"/>
    </row>
    <row r="198" spans="1:19" ht="15.75">
      <c r="A198" s="32"/>
      <c r="B198" s="75">
        <v>2012</v>
      </c>
      <c r="C198" s="76">
        <v>8</v>
      </c>
      <c r="D198" s="76">
        <v>407210</v>
      </c>
      <c r="E198" s="76">
        <f t="shared" si="48"/>
        <v>2565423</v>
      </c>
      <c r="F198" s="77">
        <f t="shared" si="49"/>
        <v>205233840</v>
      </c>
      <c r="G198" s="76">
        <f t="shared" si="50"/>
        <v>110881457.79885697</v>
      </c>
      <c r="H198" s="80">
        <f t="shared" si="51"/>
        <v>2042572743.1725886</v>
      </c>
      <c r="I198" s="93"/>
      <c r="J198" s="93"/>
      <c r="K198" s="93"/>
      <c r="L198" s="32"/>
    </row>
    <row r="199" spans="1:19" ht="15.75">
      <c r="A199" s="32"/>
      <c r="B199" s="75">
        <v>2013</v>
      </c>
      <c r="C199" s="76">
        <v>9</v>
      </c>
      <c r="D199" s="76">
        <v>353490</v>
      </c>
      <c r="E199" s="76">
        <f t="shared" si="48"/>
        <v>2226987</v>
      </c>
      <c r="F199" s="77">
        <f t="shared" si="49"/>
        <v>178158960</v>
      </c>
      <c r="G199" s="76">
        <f t="shared" si="50"/>
        <v>89123835.725214913</v>
      </c>
      <c r="H199" s="80">
        <f t="shared" si="51"/>
        <v>2131696578.8978035</v>
      </c>
      <c r="I199" s="93"/>
      <c r="J199" s="93"/>
      <c r="K199" s="93"/>
      <c r="L199" s="32"/>
    </row>
    <row r="200" spans="1:19" ht="16.5" thickBot="1">
      <c r="A200" s="32"/>
      <c r="B200" s="81">
        <v>2014</v>
      </c>
      <c r="C200" s="82">
        <v>10</v>
      </c>
      <c r="D200" s="82">
        <v>295600</v>
      </c>
      <c r="E200" s="82">
        <f t="shared" si="48"/>
        <v>1862280</v>
      </c>
      <c r="F200" s="83">
        <f t="shared" si="49"/>
        <v>148982400</v>
      </c>
      <c r="G200" s="82">
        <f t="shared" si="50"/>
        <v>69007677.519227669</v>
      </c>
      <c r="H200" s="86">
        <f t="shared" si="51"/>
        <v>2200704256.4170313</v>
      </c>
      <c r="I200" s="93"/>
      <c r="J200" s="93"/>
      <c r="K200" s="93"/>
      <c r="L200" s="32"/>
    </row>
    <row r="201" spans="1:19" ht="16.5" thickBot="1">
      <c r="A201" s="32"/>
      <c r="B201" s="32"/>
      <c r="C201" s="32"/>
      <c r="D201" s="32"/>
      <c r="E201" s="108"/>
      <c r="F201" s="110"/>
      <c r="G201" s="112">
        <f>SUM(G190:G200)</f>
        <v>2200704256.4170313</v>
      </c>
      <c r="H201" s="32"/>
      <c r="I201" s="32"/>
      <c r="J201" s="32"/>
      <c r="K201" s="32"/>
      <c r="L201" s="32"/>
    </row>
    <row r="202" spans="1:19" ht="16.5" thickBot="1">
      <c r="A202" s="32"/>
      <c r="B202" s="32"/>
      <c r="C202" s="32"/>
      <c r="D202" s="32"/>
      <c r="E202" s="32"/>
      <c r="F202" s="32"/>
      <c r="G202" s="169"/>
      <c r="H202" s="32"/>
      <c r="I202" s="32"/>
      <c r="J202" s="32"/>
      <c r="K202" s="32"/>
      <c r="L202" s="32"/>
    </row>
    <row r="203" spans="1:19" ht="16.5" thickBot="1">
      <c r="A203" s="32"/>
      <c r="B203" s="29" t="s">
        <v>70</v>
      </c>
      <c r="C203" s="30"/>
      <c r="D203" s="30"/>
      <c r="E203" s="31"/>
      <c r="F203" s="93"/>
      <c r="G203" s="169"/>
      <c r="H203" s="32"/>
      <c r="I203" s="32"/>
      <c r="J203" s="32"/>
      <c r="K203" s="32"/>
      <c r="L203" s="32"/>
    </row>
    <row r="204" spans="1:19" ht="15.75">
      <c r="A204" s="32"/>
      <c r="B204" s="32"/>
      <c r="C204" s="32"/>
      <c r="D204" s="32"/>
      <c r="E204" s="32"/>
      <c r="F204" s="32"/>
      <c r="G204" s="169"/>
      <c r="H204" s="32"/>
      <c r="I204" s="32"/>
      <c r="J204" s="32"/>
      <c r="K204" s="32"/>
      <c r="L204" s="32"/>
    </row>
    <row r="205" spans="1:19" ht="16.5" thickBot="1">
      <c r="A205" s="114"/>
      <c r="B205" s="93"/>
      <c r="C205" s="93"/>
      <c r="D205" s="93"/>
      <c r="E205" s="93"/>
      <c r="F205" s="93"/>
      <c r="G205" s="170"/>
      <c r="H205" s="114"/>
      <c r="I205" s="114"/>
      <c r="J205" s="114"/>
      <c r="K205" s="114"/>
      <c r="L205" s="114">
        <v>116</v>
      </c>
      <c r="M205" s="23"/>
      <c r="N205" s="23"/>
      <c r="O205" s="23"/>
      <c r="P205" s="23"/>
      <c r="Q205" s="23"/>
      <c r="R205" s="23"/>
      <c r="S205" s="23"/>
    </row>
    <row r="206" spans="1:19" ht="16.5" thickBot="1">
      <c r="A206" s="32"/>
      <c r="B206" s="29" t="s">
        <v>82</v>
      </c>
      <c r="C206" s="30"/>
      <c r="D206" s="30"/>
      <c r="E206" s="30"/>
      <c r="F206" s="63"/>
      <c r="G206" s="32"/>
      <c r="H206" s="32"/>
      <c r="I206" s="32"/>
      <c r="J206" s="32"/>
      <c r="K206" s="32"/>
      <c r="L206" s="32"/>
    </row>
    <row r="207" spans="1:19" ht="16.5" thickBot="1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</row>
    <row r="208" spans="1:19" ht="95.25" thickBot="1">
      <c r="A208" s="32"/>
      <c r="B208" s="168" t="s">
        <v>0</v>
      </c>
      <c r="C208" s="168" t="s">
        <v>0</v>
      </c>
      <c r="D208" s="104" t="s">
        <v>48</v>
      </c>
      <c r="E208" s="96" t="s">
        <v>49</v>
      </c>
      <c r="F208" s="42" t="s">
        <v>23</v>
      </c>
      <c r="G208" s="135" t="s">
        <v>24</v>
      </c>
      <c r="H208" s="41" t="s">
        <v>25</v>
      </c>
      <c r="I208" s="43" t="s">
        <v>31</v>
      </c>
      <c r="J208" s="44" t="s">
        <v>39</v>
      </c>
      <c r="K208" s="44" t="s">
        <v>51</v>
      </c>
      <c r="L208" s="44" t="s">
        <v>61</v>
      </c>
    </row>
    <row r="209" spans="1:19" ht="15.75">
      <c r="A209" s="32"/>
      <c r="B209" s="69">
        <v>2004</v>
      </c>
      <c r="C209" s="70">
        <v>0</v>
      </c>
      <c r="D209" s="70">
        <v>509946</v>
      </c>
      <c r="E209" s="70">
        <f>D209*$D$24</f>
        <v>3212659.8</v>
      </c>
      <c r="F209" s="70">
        <f>$D$26*E209</f>
        <v>257012784</v>
      </c>
      <c r="G209" s="70">
        <v>0</v>
      </c>
      <c r="H209" s="71">
        <f>$G$24*$D$25*G209</f>
        <v>0</v>
      </c>
      <c r="I209" s="117">
        <f>F209-(H209+J209)</f>
        <v>217012784</v>
      </c>
      <c r="J209" s="118">
        <v>40000000</v>
      </c>
      <c r="K209" s="74">
        <f>I209/($G$26)^C209</f>
        <v>217012784</v>
      </c>
      <c r="L209" s="117">
        <f>I209</f>
        <v>217012784</v>
      </c>
    </row>
    <row r="210" spans="1:19" ht="15.75">
      <c r="A210" s="32"/>
      <c r="B210" s="75">
        <v>2005</v>
      </c>
      <c r="C210" s="76">
        <v>1</v>
      </c>
      <c r="D210" s="76">
        <v>1506722</v>
      </c>
      <c r="E210" s="76">
        <f t="shared" ref="E210:E219" si="52">D210*$D$24</f>
        <v>9492348.5999999996</v>
      </c>
      <c r="F210" s="76">
        <f t="shared" ref="F210:F219" si="53">$D$26*E210</f>
        <v>759387888</v>
      </c>
      <c r="G210" s="76">
        <v>31201.06</v>
      </c>
      <c r="H210" s="77">
        <f t="shared" ref="H210:H219" si="54">$G$24*$D$25*G210</f>
        <v>72698469.799999997</v>
      </c>
      <c r="I210" s="119">
        <f t="shared" ref="I210:I219" si="55">F210-(H210+J210)</f>
        <v>686689418.20000005</v>
      </c>
      <c r="J210" s="79">
        <v>0</v>
      </c>
      <c r="K210" s="80">
        <f t="shared" ref="K210:K219" si="56">I210/($G$26)^C210</f>
        <v>635823535.37037039</v>
      </c>
      <c r="L210" s="78">
        <f>L209+K210</f>
        <v>852836319.37037039</v>
      </c>
    </row>
    <row r="211" spans="1:19" ht="15.75">
      <c r="A211" s="32"/>
      <c r="B211" s="75">
        <v>2006</v>
      </c>
      <c r="C211" s="76">
        <v>2</v>
      </c>
      <c r="D211" s="76">
        <v>3431401</v>
      </c>
      <c r="E211" s="76">
        <f t="shared" si="52"/>
        <v>21617826.300000001</v>
      </c>
      <c r="F211" s="76">
        <f t="shared" si="53"/>
        <v>1729426104</v>
      </c>
      <c r="G211" s="76">
        <v>33343.900000000009</v>
      </c>
      <c r="H211" s="77">
        <f t="shared" si="54"/>
        <v>77691287.000000015</v>
      </c>
      <c r="I211" s="119">
        <f t="shared" si="55"/>
        <v>1651734817</v>
      </c>
      <c r="J211" s="79">
        <v>0</v>
      </c>
      <c r="K211" s="80">
        <f t="shared" si="56"/>
        <v>1416096379.4581618</v>
      </c>
      <c r="L211" s="78">
        <f>L210+K211</f>
        <v>2268932698.8285322</v>
      </c>
    </row>
    <row r="212" spans="1:19" ht="15.75">
      <c r="A212" s="32"/>
      <c r="B212" s="75">
        <v>2007</v>
      </c>
      <c r="C212" s="76">
        <v>3</v>
      </c>
      <c r="D212" s="76">
        <v>1354120</v>
      </c>
      <c r="E212" s="76">
        <f t="shared" si="52"/>
        <v>8530956</v>
      </c>
      <c r="F212" s="76">
        <f t="shared" si="53"/>
        <v>682476480</v>
      </c>
      <c r="G212" s="76">
        <v>26653.61</v>
      </c>
      <c r="H212" s="77">
        <f t="shared" si="54"/>
        <v>62102911.300000004</v>
      </c>
      <c r="I212" s="119">
        <f t="shared" si="55"/>
        <v>620373568.70000005</v>
      </c>
      <c r="J212" s="79">
        <v>0</v>
      </c>
      <c r="K212" s="80">
        <f t="shared" si="56"/>
        <v>492472540.31080115</v>
      </c>
      <c r="L212" s="78">
        <f t="shared" ref="L212:L219" si="57">L211+K212</f>
        <v>2761405239.1393332</v>
      </c>
    </row>
    <row r="213" spans="1:19" ht="15.75">
      <c r="A213" s="32"/>
      <c r="B213" s="75">
        <v>2008</v>
      </c>
      <c r="C213" s="76">
        <v>4</v>
      </c>
      <c r="D213" s="76">
        <v>1123871</v>
      </c>
      <c r="E213" s="76">
        <f t="shared" si="52"/>
        <v>7080387.2999999998</v>
      </c>
      <c r="F213" s="76">
        <f t="shared" si="53"/>
        <v>566430984</v>
      </c>
      <c r="G213" s="76">
        <v>31461.070000000007</v>
      </c>
      <c r="H213" s="77">
        <f t="shared" si="54"/>
        <v>73304293.100000009</v>
      </c>
      <c r="I213" s="119">
        <f t="shared" si="55"/>
        <v>493126690.89999998</v>
      </c>
      <c r="J213" s="79">
        <v>0</v>
      </c>
      <c r="K213" s="80">
        <f t="shared" si="56"/>
        <v>362462839.02222908</v>
      </c>
      <c r="L213" s="78">
        <f t="shared" si="57"/>
        <v>3123868078.1615624</v>
      </c>
    </row>
    <row r="214" spans="1:19" ht="15.75">
      <c r="A214" s="32"/>
      <c r="B214" s="75">
        <v>2009</v>
      </c>
      <c r="C214" s="76">
        <v>5</v>
      </c>
      <c r="D214" s="76">
        <v>818512.5</v>
      </c>
      <c r="E214" s="76">
        <f t="shared" si="52"/>
        <v>5156628.75</v>
      </c>
      <c r="F214" s="76">
        <f t="shared" si="53"/>
        <v>412530300</v>
      </c>
      <c r="G214" s="76">
        <v>0</v>
      </c>
      <c r="H214" s="77">
        <f t="shared" si="54"/>
        <v>0</v>
      </c>
      <c r="I214" s="119">
        <f t="shared" si="55"/>
        <v>412530300</v>
      </c>
      <c r="J214" s="79">
        <v>0</v>
      </c>
      <c r="K214" s="80">
        <f t="shared" si="56"/>
        <v>280761190.44729322</v>
      </c>
      <c r="L214" s="78">
        <f t="shared" si="57"/>
        <v>3404629268.6088557</v>
      </c>
    </row>
    <row r="215" spans="1:19" ht="15.75">
      <c r="A215" s="32"/>
      <c r="B215" s="75">
        <v>2010</v>
      </c>
      <c r="C215" s="76">
        <v>6</v>
      </c>
      <c r="D215" s="76">
        <v>584280</v>
      </c>
      <c r="E215" s="76">
        <f t="shared" si="52"/>
        <v>3680964</v>
      </c>
      <c r="F215" s="76">
        <f t="shared" si="53"/>
        <v>294477120</v>
      </c>
      <c r="G215" s="76">
        <v>0</v>
      </c>
      <c r="H215" s="77">
        <f t="shared" si="54"/>
        <v>0</v>
      </c>
      <c r="I215" s="119">
        <f t="shared" si="55"/>
        <v>294477120</v>
      </c>
      <c r="J215" s="79">
        <v>0</v>
      </c>
      <c r="K215" s="80">
        <f t="shared" si="56"/>
        <v>185570536.8360112</v>
      </c>
      <c r="L215" s="78">
        <f t="shared" si="57"/>
        <v>3590199805.4448671</v>
      </c>
    </row>
    <row r="216" spans="1:19" ht="15.75">
      <c r="A216" s="32"/>
      <c r="B216" s="75">
        <v>2011</v>
      </c>
      <c r="C216" s="76">
        <v>7</v>
      </c>
      <c r="D216" s="76">
        <v>477268</v>
      </c>
      <c r="E216" s="76">
        <f t="shared" si="52"/>
        <v>3006788.4</v>
      </c>
      <c r="F216" s="76">
        <f t="shared" si="53"/>
        <v>240543072</v>
      </c>
      <c r="G216" s="76">
        <v>0</v>
      </c>
      <c r="H216" s="77">
        <f t="shared" si="54"/>
        <v>0</v>
      </c>
      <c r="I216" s="119">
        <f t="shared" si="55"/>
        <v>240543072</v>
      </c>
      <c r="J216" s="79">
        <v>0</v>
      </c>
      <c r="K216" s="80">
        <f t="shared" si="56"/>
        <v>140354572.15884793</v>
      </c>
      <c r="L216" s="78">
        <f t="shared" si="57"/>
        <v>3730554377.6037149</v>
      </c>
    </row>
    <row r="217" spans="1:19" ht="15.75">
      <c r="A217" s="32"/>
      <c r="B217" s="75">
        <v>2012</v>
      </c>
      <c r="C217" s="76">
        <v>8</v>
      </c>
      <c r="D217" s="76">
        <v>410328</v>
      </c>
      <c r="E217" s="76">
        <f t="shared" si="52"/>
        <v>2585066.4</v>
      </c>
      <c r="F217" s="76">
        <f t="shared" si="53"/>
        <v>206805312</v>
      </c>
      <c r="G217" s="76">
        <v>0</v>
      </c>
      <c r="H217" s="77">
        <f t="shared" si="54"/>
        <v>0</v>
      </c>
      <c r="I217" s="119">
        <f t="shared" si="55"/>
        <v>206805312</v>
      </c>
      <c r="J217" s="79">
        <v>0</v>
      </c>
      <c r="K217" s="80">
        <f t="shared" si="56"/>
        <v>111730475.22332306</v>
      </c>
      <c r="L217" s="78">
        <f t="shared" si="57"/>
        <v>3842284852.8270378</v>
      </c>
    </row>
    <row r="218" spans="1:19" ht="15.75">
      <c r="A218" s="32"/>
      <c r="B218" s="75">
        <v>2013</v>
      </c>
      <c r="C218" s="76">
        <v>9</v>
      </c>
      <c r="D218" s="76">
        <v>353688</v>
      </c>
      <c r="E218" s="76">
        <f t="shared" si="52"/>
        <v>2228234.4</v>
      </c>
      <c r="F218" s="76">
        <f t="shared" si="53"/>
        <v>178258752</v>
      </c>
      <c r="G218" s="76">
        <v>0</v>
      </c>
      <c r="H218" s="77">
        <f t="shared" si="54"/>
        <v>0</v>
      </c>
      <c r="I218" s="119">
        <f t="shared" si="55"/>
        <v>178258752</v>
      </c>
      <c r="J218" s="79">
        <v>0</v>
      </c>
      <c r="K218" s="80">
        <f t="shared" si="56"/>
        <v>89173756.57014291</v>
      </c>
      <c r="L218" s="78">
        <f t="shared" si="57"/>
        <v>3931458609.3971806</v>
      </c>
    </row>
    <row r="219" spans="1:19" ht="16.5" thickBot="1">
      <c r="A219" s="32"/>
      <c r="B219" s="81">
        <v>2014</v>
      </c>
      <c r="C219" s="82">
        <v>10</v>
      </c>
      <c r="D219" s="82">
        <v>290237</v>
      </c>
      <c r="E219" s="82">
        <f t="shared" si="52"/>
        <v>1828493.0999999999</v>
      </c>
      <c r="F219" s="82">
        <f t="shared" si="53"/>
        <v>146279448</v>
      </c>
      <c r="G219" s="82">
        <v>0</v>
      </c>
      <c r="H219" s="83">
        <f t="shared" si="54"/>
        <v>0</v>
      </c>
      <c r="I219" s="120">
        <f t="shared" si="55"/>
        <v>146279448</v>
      </c>
      <c r="J219" s="85">
        <v>0</v>
      </c>
      <c r="K219" s="86">
        <f t="shared" si="56"/>
        <v>67755687.754222184</v>
      </c>
      <c r="L219" s="84">
        <f t="shared" si="57"/>
        <v>3999214297.151403</v>
      </c>
    </row>
    <row r="220" spans="1:19" ht="16.5" thickBot="1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112">
        <f>SUM(K209:K219)</f>
        <v>3999214297.151403</v>
      </c>
      <c r="L220" s="32"/>
    </row>
    <row r="221" spans="1:19" ht="16.5" thickBot="1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</row>
    <row r="222" spans="1:19" ht="16.5" thickBot="1">
      <c r="A222" s="32"/>
      <c r="B222" s="29" t="s">
        <v>45</v>
      </c>
      <c r="C222" s="30"/>
      <c r="D222" s="30"/>
      <c r="E222" s="30"/>
      <c r="F222" s="63"/>
      <c r="G222" s="93"/>
      <c r="H222" s="93"/>
      <c r="I222" s="32"/>
      <c r="J222" s="32"/>
      <c r="K222" s="32"/>
      <c r="L222" s="32"/>
    </row>
    <row r="223" spans="1:19" ht="15.75">
      <c r="A223" s="32"/>
      <c r="B223" s="32"/>
      <c r="C223" s="32"/>
      <c r="D223" s="32"/>
      <c r="E223" s="32"/>
      <c r="F223" s="32"/>
      <c r="G223" s="32"/>
      <c r="H223" s="93"/>
      <c r="I223" s="32"/>
      <c r="J223" s="32"/>
      <c r="K223" s="32"/>
      <c r="L223" s="32"/>
    </row>
    <row r="224" spans="1:19" ht="16.5" thickBot="1">
      <c r="A224" s="114"/>
      <c r="B224" s="114"/>
      <c r="C224" s="114"/>
      <c r="D224" s="114"/>
      <c r="E224" s="114"/>
      <c r="F224" s="114"/>
      <c r="G224" s="114"/>
      <c r="H224" s="114"/>
      <c r="I224" s="114"/>
      <c r="J224" s="114"/>
      <c r="K224" s="114"/>
      <c r="L224" s="114">
        <v>117</v>
      </c>
      <c r="M224" s="23"/>
      <c r="N224" s="23"/>
      <c r="O224" s="23"/>
      <c r="P224" s="23"/>
      <c r="Q224" s="23"/>
      <c r="R224" s="23"/>
      <c r="S224" s="23"/>
    </row>
    <row r="225" spans="1:13" ht="16.5" thickBot="1">
      <c r="A225" s="32"/>
      <c r="B225" s="29" t="s">
        <v>83</v>
      </c>
      <c r="C225" s="30"/>
      <c r="D225" s="30"/>
      <c r="E225" s="30"/>
      <c r="F225" s="63"/>
      <c r="G225" s="32"/>
      <c r="H225" s="32"/>
      <c r="I225" s="32"/>
      <c r="J225" s="32"/>
      <c r="K225" s="32"/>
      <c r="L225" s="32"/>
    </row>
    <row r="226" spans="1:13" ht="15.7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</row>
    <row r="227" spans="1:13" ht="16.5" thickBot="1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</row>
    <row r="228" spans="1:13" ht="95.25" thickBot="1">
      <c r="A228" s="32"/>
      <c r="B228" s="40" t="s">
        <v>0</v>
      </c>
      <c r="C228" s="40" t="s">
        <v>0</v>
      </c>
      <c r="D228" s="104" t="s">
        <v>48</v>
      </c>
      <c r="E228" s="96" t="s">
        <v>49</v>
      </c>
      <c r="F228" s="42" t="s">
        <v>23</v>
      </c>
      <c r="G228" s="135" t="s">
        <v>24</v>
      </c>
      <c r="H228" s="41" t="s">
        <v>25</v>
      </c>
      <c r="I228" s="136" t="s">
        <v>31</v>
      </c>
      <c r="J228" s="44" t="s">
        <v>74</v>
      </c>
      <c r="K228" s="44" t="s">
        <v>51</v>
      </c>
      <c r="L228" s="44" t="s">
        <v>61</v>
      </c>
      <c r="M228" s="1"/>
    </row>
    <row r="229" spans="1:13" ht="15.75">
      <c r="A229" s="32"/>
      <c r="B229" s="69">
        <v>2004</v>
      </c>
      <c r="C229" s="70">
        <v>0</v>
      </c>
      <c r="D229" s="70">
        <v>509946</v>
      </c>
      <c r="E229" s="70">
        <f>D229*$D$24</f>
        <v>3212659.8</v>
      </c>
      <c r="F229" s="70">
        <f>$D$26*E229</f>
        <v>257012784</v>
      </c>
      <c r="G229" s="70">
        <v>0</v>
      </c>
      <c r="H229" s="70">
        <f>$G$24*$D$25*G229</f>
        <v>0</v>
      </c>
      <c r="I229" s="121">
        <f>F229-(H229+J229)</f>
        <v>237012784</v>
      </c>
      <c r="J229" s="121">
        <v>20000000</v>
      </c>
      <c r="K229" s="70">
        <f>I229/($G$26)^C229</f>
        <v>237012784</v>
      </c>
      <c r="L229" s="122">
        <f>I229</f>
        <v>237012784</v>
      </c>
    </row>
    <row r="230" spans="1:13" ht="15.75">
      <c r="A230" s="32"/>
      <c r="B230" s="75">
        <v>2005</v>
      </c>
      <c r="C230" s="76">
        <v>1</v>
      </c>
      <c r="D230" s="76">
        <v>1084617</v>
      </c>
      <c r="E230" s="76">
        <f t="shared" ref="E230:E239" si="58">D230*$D$24</f>
        <v>6833087.0999999996</v>
      </c>
      <c r="F230" s="76">
        <f t="shared" ref="F230:F239" si="59">$D$26*E230</f>
        <v>546646968</v>
      </c>
      <c r="G230" s="76">
        <v>31201.06</v>
      </c>
      <c r="H230" s="76">
        <f t="shared" ref="H230:H239" si="60">$G$24*$D$25*G230</f>
        <v>72698469.799999997</v>
      </c>
      <c r="I230" s="123">
        <f t="shared" ref="I230:I239" si="61">F230-(H230+J230)</f>
        <v>473948498.19999999</v>
      </c>
      <c r="J230" s="76">
        <v>0</v>
      </c>
      <c r="K230" s="76">
        <f t="shared" ref="K230:K239" si="62">I230/($G$26)^C230</f>
        <v>438841202.03703701</v>
      </c>
      <c r="L230" s="80">
        <f>L229+K230</f>
        <v>675853986.03703701</v>
      </c>
    </row>
    <row r="231" spans="1:13" ht="15.75">
      <c r="A231" s="32"/>
      <c r="B231" s="75">
        <v>2006</v>
      </c>
      <c r="C231" s="76">
        <v>2</v>
      </c>
      <c r="D231" s="76">
        <v>2692886</v>
      </c>
      <c r="E231" s="76">
        <f t="shared" si="58"/>
        <v>16965181.800000001</v>
      </c>
      <c r="F231" s="76">
        <f t="shared" si="59"/>
        <v>1357214544</v>
      </c>
      <c r="G231" s="76">
        <v>33343.900000000009</v>
      </c>
      <c r="H231" s="76">
        <f t="shared" si="60"/>
        <v>77691287.000000015</v>
      </c>
      <c r="I231" s="123">
        <f t="shared" si="61"/>
        <v>1279523257</v>
      </c>
      <c r="J231" s="76">
        <v>0</v>
      </c>
      <c r="K231" s="76">
        <f t="shared" si="62"/>
        <v>1096984959.7050753</v>
      </c>
      <c r="L231" s="80">
        <f>L230+K231</f>
        <v>1772838945.7421122</v>
      </c>
    </row>
    <row r="232" spans="1:13" ht="15.75">
      <c r="A232" s="32"/>
      <c r="B232" s="75">
        <v>2007</v>
      </c>
      <c r="C232" s="76">
        <v>3</v>
      </c>
      <c r="D232" s="76">
        <v>1796022</v>
      </c>
      <c r="E232" s="76">
        <f t="shared" si="58"/>
        <v>11314938.6</v>
      </c>
      <c r="F232" s="76">
        <f t="shared" si="59"/>
        <v>905195088</v>
      </c>
      <c r="G232" s="76">
        <v>26653.61</v>
      </c>
      <c r="H232" s="76">
        <f t="shared" si="60"/>
        <v>62102911.300000004</v>
      </c>
      <c r="I232" s="123">
        <f t="shared" si="61"/>
        <v>843092176.70000005</v>
      </c>
      <c r="J232" s="76">
        <v>0</v>
      </c>
      <c r="K232" s="76">
        <f t="shared" si="62"/>
        <v>669273752.01633382</v>
      </c>
      <c r="L232" s="80">
        <f t="shared" ref="L232:L239" si="63">L231+K232</f>
        <v>2442112697.7584457</v>
      </c>
    </row>
    <row r="233" spans="1:13" ht="15.75">
      <c r="A233" s="32"/>
      <c r="B233" s="75">
        <v>2008</v>
      </c>
      <c r="C233" s="76">
        <v>4</v>
      </c>
      <c r="D233" s="76">
        <v>1400981</v>
      </c>
      <c r="E233" s="76">
        <f t="shared" si="58"/>
        <v>8826180.2999999989</v>
      </c>
      <c r="F233" s="76">
        <f t="shared" si="59"/>
        <v>706094423.99999988</v>
      </c>
      <c r="G233" s="76">
        <v>31461.070000000007</v>
      </c>
      <c r="H233" s="76">
        <f t="shared" si="60"/>
        <v>73304293.100000009</v>
      </c>
      <c r="I233" s="123">
        <f t="shared" si="61"/>
        <v>632790130.89999986</v>
      </c>
      <c r="J233" s="76">
        <v>0</v>
      </c>
      <c r="K233" s="76">
        <f t="shared" si="62"/>
        <v>465119636.76647526</v>
      </c>
      <c r="L233" s="80">
        <f t="shared" si="63"/>
        <v>2907232334.5249209</v>
      </c>
    </row>
    <row r="234" spans="1:13" ht="15.75">
      <c r="A234" s="32"/>
      <c r="B234" s="75">
        <v>2009</v>
      </c>
      <c r="C234" s="76">
        <v>5</v>
      </c>
      <c r="D234" s="76">
        <v>1002368</v>
      </c>
      <c r="E234" s="76">
        <f t="shared" si="58"/>
        <v>6314918.3999999994</v>
      </c>
      <c r="F234" s="76">
        <f t="shared" si="59"/>
        <v>505193471.99999994</v>
      </c>
      <c r="G234" s="76">
        <v>0</v>
      </c>
      <c r="H234" s="76">
        <f t="shared" si="60"/>
        <v>0</v>
      </c>
      <c r="I234" s="123">
        <f t="shared" si="61"/>
        <v>505193471.99999994</v>
      </c>
      <c r="J234" s="76">
        <v>0</v>
      </c>
      <c r="K234" s="76">
        <f t="shared" si="62"/>
        <v>343826188.29434174</v>
      </c>
      <c r="L234" s="80">
        <f t="shared" si="63"/>
        <v>3251058522.8192625</v>
      </c>
    </row>
    <row r="235" spans="1:13" ht="15.75">
      <c r="A235" s="32"/>
      <c r="B235" s="75">
        <v>2010</v>
      </c>
      <c r="C235" s="76">
        <v>6</v>
      </c>
      <c r="D235" s="76">
        <v>676828</v>
      </c>
      <c r="E235" s="76">
        <f t="shared" si="58"/>
        <v>4264016.3999999994</v>
      </c>
      <c r="F235" s="76">
        <f t="shared" si="59"/>
        <v>341121311.99999994</v>
      </c>
      <c r="G235" s="76">
        <v>0</v>
      </c>
      <c r="H235" s="76">
        <f t="shared" si="60"/>
        <v>0</v>
      </c>
      <c r="I235" s="123">
        <f t="shared" si="61"/>
        <v>341121311.99999994</v>
      </c>
      <c r="J235" s="76">
        <v>0</v>
      </c>
      <c r="K235" s="76">
        <f t="shared" si="62"/>
        <v>214964289.90491506</v>
      </c>
      <c r="L235" s="80">
        <f t="shared" si="63"/>
        <v>3466022812.7241774</v>
      </c>
    </row>
    <row r="236" spans="1:13" ht="15.75">
      <c r="A236" s="32"/>
      <c r="B236" s="75">
        <v>2011</v>
      </c>
      <c r="C236" s="76">
        <v>7</v>
      </c>
      <c r="D236" s="76">
        <v>544464</v>
      </c>
      <c r="E236" s="76">
        <f t="shared" si="58"/>
        <v>3430123.1999999997</v>
      </c>
      <c r="F236" s="76">
        <f t="shared" si="59"/>
        <v>274409856</v>
      </c>
      <c r="G236" s="76">
        <v>0</v>
      </c>
      <c r="H236" s="76">
        <f t="shared" si="60"/>
        <v>0</v>
      </c>
      <c r="I236" s="123">
        <f t="shared" si="61"/>
        <v>274409856</v>
      </c>
      <c r="J236" s="76">
        <v>0</v>
      </c>
      <c r="K236" s="76">
        <f t="shared" si="62"/>
        <v>160115515.34126523</v>
      </c>
      <c r="L236" s="80">
        <f t="shared" si="63"/>
        <v>3626138328.0654426</v>
      </c>
    </row>
    <row r="237" spans="1:13" ht="15.75">
      <c r="A237" s="32"/>
      <c r="B237" s="75">
        <v>2012</v>
      </c>
      <c r="C237" s="76">
        <v>8</v>
      </c>
      <c r="D237" s="76">
        <v>440716</v>
      </c>
      <c r="E237" s="76">
        <f t="shared" si="58"/>
        <v>2776510.8</v>
      </c>
      <c r="F237" s="76">
        <f t="shared" si="59"/>
        <v>222120864</v>
      </c>
      <c r="G237" s="76">
        <v>0</v>
      </c>
      <c r="H237" s="76">
        <f t="shared" si="60"/>
        <v>0</v>
      </c>
      <c r="I237" s="123">
        <f t="shared" si="61"/>
        <v>222120864</v>
      </c>
      <c r="J237" s="76">
        <v>0</v>
      </c>
      <c r="K237" s="76">
        <f t="shared" si="62"/>
        <v>120004991.41789506</v>
      </c>
      <c r="L237" s="80">
        <f t="shared" si="63"/>
        <v>3746143319.4833374</v>
      </c>
    </row>
    <row r="238" spans="1:13" ht="15.75">
      <c r="A238" s="32"/>
      <c r="B238" s="75">
        <v>2013</v>
      </c>
      <c r="C238" s="76">
        <v>9</v>
      </c>
      <c r="D238" s="76">
        <v>418643</v>
      </c>
      <c r="E238" s="76">
        <f t="shared" si="58"/>
        <v>2637450.9</v>
      </c>
      <c r="F238" s="76">
        <f t="shared" si="59"/>
        <v>210996072</v>
      </c>
      <c r="G238" s="76">
        <v>0</v>
      </c>
      <c r="H238" s="76">
        <f t="shared" si="60"/>
        <v>0</v>
      </c>
      <c r="I238" s="123">
        <f t="shared" si="61"/>
        <v>210996072</v>
      </c>
      <c r="J238" s="76">
        <v>0</v>
      </c>
      <c r="K238" s="76">
        <f t="shared" si="62"/>
        <v>105550567.08679496</v>
      </c>
      <c r="L238" s="80">
        <f t="shared" si="63"/>
        <v>3851693886.5701323</v>
      </c>
    </row>
    <row r="239" spans="1:13" ht="16.5" thickBot="1">
      <c r="A239" s="32"/>
      <c r="B239" s="81">
        <v>2014</v>
      </c>
      <c r="C239" s="82">
        <v>10</v>
      </c>
      <c r="D239" s="82">
        <v>323863</v>
      </c>
      <c r="E239" s="82">
        <f t="shared" si="58"/>
        <v>2040336.9</v>
      </c>
      <c r="F239" s="82">
        <f t="shared" si="59"/>
        <v>163226952</v>
      </c>
      <c r="G239" s="82">
        <v>0</v>
      </c>
      <c r="H239" s="82">
        <f t="shared" si="60"/>
        <v>0</v>
      </c>
      <c r="I239" s="124">
        <f t="shared" si="61"/>
        <v>163226952</v>
      </c>
      <c r="J239" s="82">
        <v>0</v>
      </c>
      <c r="K239" s="82">
        <f t="shared" si="62"/>
        <v>75605661.246311322</v>
      </c>
      <c r="L239" s="86">
        <f t="shared" si="63"/>
        <v>3927299547.8164434</v>
      </c>
    </row>
    <row r="240" spans="1:13" ht="16.5" thickBot="1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112">
        <f>SUM(K229:K239)</f>
        <v>3927299547.8164434</v>
      </c>
      <c r="L240" s="32"/>
    </row>
    <row r="241" spans="1:12" ht="16.5" thickBot="1">
      <c r="A241" s="32"/>
      <c r="B241" s="29" t="s">
        <v>69</v>
      </c>
      <c r="C241" s="30"/>
      <c r="D241" s="30"/>
      <c r="E241" s="30"/>
      <c r="F241" s="63"/>
      <c r="G241" s="93"/>
      <c r="H241" s="32"/>
      <c r="I241" s="32"/>
      <c r="J241" s="32"/>
      <c r="K241" s="169"/>
      <c r="L241" s="32"/>
    </row>
    <row r="242" spans="1:12" ht="15.7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169"/>
      <c r="L242" s="32"/>
    </row>
    <row r="243" spans="1:12" ht="15.7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169"/>
      <c r="L243" s="32"/>
    </row>
    <row r="244" spans="1:12" ht="15.7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</row>
    <row r="245" spans="1:12" ht="15.7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169"/>
      <c r="L245" s="32"/>
    </row>
    <row r="246" spans="1:12" ht="15.7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</row>
    <row r="247" spans="1:12" ht="15.7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</row>
    <row r="248" spans="1:12" ht="15.7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</row>
    <row r="249" spans="1:12" ht="15.7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</row>
    <row r="250" spans="1:12" ht="15.7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</row>
    <row r="251" spans="1:12" ht="15.7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</row>
    <row r="252" spans="1:12" ht="15.7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</row>
    <row r="253" spans="1:12" ht="15.7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</row>
    <row r="254" spans="1:12" ht="15.7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</row>
    <row r="255" spans="1:12" ht="15.7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</row>
    <row r="256" spans="1:12" ht="15.7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</row>
    <row r="257" spans="1:12" ht="15.7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</row>
    <row r="258" spans="1:12" ht="15.7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</row>
    <row r="259" spans="1:12" ht="15.7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</row>
    <row r="260" spans="1:12" ht="15.7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</row>
    <row r="261" spans="1:12" ht="15.7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</row>
    <row r="262" spans="1:12" ht="15.7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</row>
    <row r="263" spans="1:12" ht="15.7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</row>
    <row r="264" spans="1:12" ht="15.7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</row>
    <row r="265" spans="1:12" ht="15.7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</row>
    <row r="266" spans="1:12" ht="15.7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</row>
    <row r="267" spans="1:12" ht="15.7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</row>
    <row r="268" spans="1:12" ht="15.7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</row>
    <row r="269" spans="1:12" ht="15.7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</row>
    <row r="270" spans="1:12" ht="15.7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</row>
    <row r="271" spans="1:12" ht="15.7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</row>
    <row r="272" spans="1:12" ht="15.7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</row>
    <row r="273" spans="1:12" ht="15.7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</row>
    <row r="274" spans="1:12" ht="15.7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</row>
    <row r="275" spans="1:12" ht="15.7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</row>
    <row r="276" spans="1:12" ht="15.7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</row>
    <row r="277" spans="1:12" ht="15.7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</row>
    <row r="278" spans="1:12" ht="15.7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</row>
    <row r="279" spans="1:12" ht="15.7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</row>
    <row r="280" spans="1:12" ht="15.7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</row>
    <row r="281" spans="1:12" ht="15.7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</row>
    <row r="282" spans="1:12" ht="15.7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</row>
    <row r="283" spans="1:12" ht="15.7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</row>
    <row r="284" spans="1:12" ht="15.7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</row>
    <row r="285" spans="1:12" ht="15.7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</row>
    <row r="286" spans="1:12" ht="15.7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</row>
    <row r="287" spans="1:12" ht="15.7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</row>
    <row r="288" spans="1:12" ht="15.7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</row>
    <row r="289" spans="1:12" ht="15.7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</row>
    <row r="290" spans="1:12" ht="15.7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</row>
    <row r="291" spans="1:12" ht="15.7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</row>
    <row r="292" spans="1:12" ht="15.7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</row>
    <row r="293" spans="1:12" ht="15.7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</row>
    <row r="294" spans="1:12" ht="15.7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</row>
    <row r="295" spans="1:12" ht="15.7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</row>
    <row r="296" spans="1:12" ht="15.7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</row>
    <row r="297" spans="1:12" ht="15.7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</row>
    <row r="298" spans="1:12" ht="15.7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</row>
    <row r="299" spans="1:12" ht="15.7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</row>
    <row r="300" spans="1:12" ht="15.7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</row>
    <row r="301" spans="1:12" ht="15.7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</row>
    <row r="302" spans="1:12" ht="15.7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</row>
    <row r="303" spans="1:12" ht="15.7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</row>
    <row r="304" spans="1:12" ht="15.7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</row>
    <row r="305" spans="1:12" ht="15.7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</row>
    <row r="306" spans="1:12" ht="15.7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</row>
    <row r="307" spans="1:12" ht="15.7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</row>
    <row r="308" spans="1:12" ht="15.7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</row>
    <row r="309" spans="1:12" ht="15.7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</row>
    <row r="310" spans="1:12" ht="15.7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</row>
    <row r="311" spans="1:12" ht="15.7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</row>
    <row r="312" spans="1:12" ht="15.7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</row>
    <row r="313" spans="1:12" ht="15.7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</row>
    <row r="314" spans="1:12" ht="15.7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</row>
    <row r="315" spans="1:12" ht="15.7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</row>
    <row r="316" spans="1:12" ht="15.7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</row>
    <row r="317" spans="1:12" ht="15.7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</row>
    <row r="318" spans="1:12" ht="15.7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</row>
    <row r="319" spans="1:12" ht="15.7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</row>
    <row r="320" spans="1:12" ht="15.7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</row>
    <row r="321" spans="1:12" ht="15.7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</row>
    <row r="322" spans="1:12" ht="15.7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</row>
    <row r="323" spans="1:12" ht="15.7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</row>
    <row r="324" spans="1:12" ht="15.7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</row>
    <row r="325" spans="1:12" ht="15.7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</row>
    <row r="326" spans="1:12" ht="15.7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</row>
    <row r="327" spans="1:12" ht="15.7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</row>
    <row r="328" spans="1:12" ht="15.7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</row>
    <row r="329" spans="1:12" ht="15.7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</row>
    <row r="330" spans="1:12" ht="15.7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</row>
    <row r="331" spans="1:12" ht="15.7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</row>
    <row r="332" spans="1:12" ht="15.7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</row>
    <row r="333" spans="1:12" ht="15.7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</row>
    <row r="334" spans="1:12" ht="15.7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</row>
    <row r="335" spans="1:12" ht="15.7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</row>
    <row r="336" spans="1:12" ht="15.7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</row>
    <row r="337" spans="1:12" ht="15.7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</row>
    <row r="338" spans="1:12" ht="15.7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</row>
    <row r="339" spans="1:12" ht="15.7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</row>
    <row r="340" spans="1:12" ht="15.7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</row>
    <row r="341" spans="1:12" ht="15.7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</row>
    <row r="342" spans="1:12" ht="15.7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</row>
    <row r="343" spans="1:12" ht="15.7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</row>
    <row r="344" spans="1:12" ht="15.7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</row>
    <row r="345" spans="1:12" ht="15.7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</row>
    <row r="346" spans="1:12" ht="15.7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</row>
    <row r="347" spans="1:12" ht="15.7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</row>
    <row r="348" spans="1:12" ht="15.7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</row>
    <row r="349" spans="1:12" ht="15.7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</row>
    <row r="350" spans="1:12" ht="15.7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</row>
    <row r="351" spans="1:12" ht="15.7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</row>
    <row r="352" spans="1:12" ht="15.7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</row>
    <row r="353" spans="1:12" ht="15.7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</row>
    <row r="354" spans="1:12" ht="15.7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</row>
    <row r="355" spans="1:12" ht="15.7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</row>
    <row r="356" spans="1:12" ht="15.7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</row>
    <row r="357" spans="1:12" ht="15.7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</row>
    <row r="358" spans="1:12" ht="15.7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</row>
    <row r="359" spans="1:12" ht="15.7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</row>
    <row r="360" spans="1:12" ht="15.7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</row>
    <row r="361" spans="1:12" ht="15.7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</row>
    <row r="362" spans="1:12" ht="15.7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</row>
    <row r="363" spans="1:12" ht="15.7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</row>
    <row r="364" spans="1:12" ht="15.7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</row>
    <row r="365" spans="1:12" ht="15.7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</row>
    <row r="366" spans="1:12" ht="15.7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</row>
    <row r="367" spans="1:12" ht="15.7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</row>
    <row r="368" spans="1:12" ht="15.7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</row>
    <row r="369" spans="1:12" ht="15.7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</row>
    <row r="370" spans="1:12" ht="15.7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</row>
    <row r="371" spans="1:12" ht="15.7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</row>
    <row r="372" spans="1:12" ht="15.7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</row>
  </sheetData>
  <printOptions horizontalCentered="1" verticalCentered="1"/>
  <pageMargins left="0.19685039370078741" right="0.19685039370078741" top="2.3228346456692917" bottom="0.74803149606299213" header="0.31496062992125984" footer="0.31496062992125984"/>
  <pageSetup scale="80" firstPageNumber="117" orientation="landscape" useFirstPageNumber="1" r:id="rId1"/>
  <headerFooter differentFirst="1">
    <oddHeader>&amp;CECONOMIC ANALYSIS</oddHeader>
    <oddFooter>&amp;C&amp;A&amp;RPage &amp;P</oddFooter>
  </headerFooter>
  <rowBreaks count="11" manualBreakCount="11">
    <brk id="20" max="18" man="1"/>
    <brk id="47" max="18" man="1"/>
    <brk id="66" max="18" man="1"/>
    <brk id="85" max="18" man="1"/>
    <brk id="104" max="18" man="1"/>
    <brk id="123" max="18" man="1"/>
    <brk id="143" max="18" man="1"/>
    <brk id="163" max="18" man="1"/>
    <brk id="184" max="18" man="1"/>
    <brk id="205" max="18" man="1"/>
    <brk id="224" max="18" man="1"/>
  </rowBreaks>
  <legacyDrawing r:id="rId2"/>
  <oleObjects>
    <oleObject progId="Equation.3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NPV</vt:lpstr>
      <vt:lpstr>NPV CHART (Surfactant Conc)</vt:lpstr>
      <vt:lpstr>NPV CHART (Well Configuration)</vt:lpstr>
      <vt:lpstr>NPV!Print_Area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Ownwe</dc:creator>
  <cp:lastModifiedBy>emegwalu</cp:lastModifiedBy>
  <cp:lastPrinted>2010-06-14T07:33:08Z</cp:lastPrinted>
  <dcterms:created xsi:type="dcterms:W3CDTF">2010-06-01T08:27:29Z</dcterms:created>
  <dcterms:modified xsi:type="dcterms:W3CDTF">2010-06-17T13:45:34Z</dcterms:modified>
</cp:coreProperties>
</file>