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6.xml" ContentType="application/vnd.openxmlformats-officedocument.spreadsheetml.worksheet+xml"/>
  <Override PartName="/xl/chartsheets/sheet1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omments2.xml" ContentType="application/vnd.openxmlformats-officedocument.spreadsheetml.comment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819" firstSheet="10" activeTab="16"/>
  </bookViews>
  <sheets>
    <sheet name="LabData-Ackerman" sheetId="1" r:id="rId1"/>
    <sheet name="LabData-Rush" sheetId="2" r:id="rId2"/>
    <sheet name="LabData-Dynamite" sheetId="3" r:id="rId3"/>
    <sheet name="AllThreeSamples" sheetId="21" r:id="rId4"/>
    <sheet name="AckermMW_vs_SG" sheetId="9" r:id="rId5"/>
    <sheet name="AckermMW_vs_MW|SG" sheetId="7" r:id="rId6"/>
    <sheet name="RushMW_vs_SG" sheetId="10" r:id="rId7"/>
    <sheet name="RushMW_vs_MW|SG" sheetId="8" r:id="rId8"/>
    <sheet name="DynamiteMW_vs_SG" sheetId="5" r:id="rId9"/>
    <sheet name="DynaMW_vs_MW|SG" sheetId="4" r:id="rId10"/>
    <sheet name="AllsamplesMW_vs_SG" sheetId="11" r:id="rId11"/>
    <sheet name="AllsamplesMW_vs_MW|SG" sheetId="12" r:id="rId12"/>
    <sheet name="SG(MW)_Calcs" sheetId="14" r:id="rId13"/>
    <sheet name="Calc_SG_vs_LabSG" sheetId="15" r:id="rId14"/>
    <sheet name="SG(MW)_Models" sheetId="18" r:id="rId15"/>
    <sheet name="Phazecomp" sheetId="20" r:id="rId16"/>
    <sheet name="MW_vs_Z" sheetId="19" r:id="rId17"/>
  </sheets>
  <definedNames>
    <definedName name="solver_adj" localSheetId="3" hidden="1">AllThreeSamples!$I$8:$I$11</definedName>
    <definedName name="solver_adj" localSheetId="0" hidden="1">'LabData-Ackerman'!#REF!</definedName>
    <definedName name="solver_adj" localSheetId="2" hidden="1">'LabData-Dynamite'!$L$4:$L$7</definedName>
    <definedName name="solver_adj" localSheetId="15" hidden="1">Phazecomp!#REF!</definedName>
    <definedName name="solver_adj" localSheetId="12" hidden="1">'SG(MW)_Calcs'!$I$9:$I$12</definedName>
    <definedName name="solver_cvg" localSheetId="3" hidden="1">0.0001</definedName>
    <definedName name="solver_cvg" localSheetId="0" hidden="1">0.0001</definedName>
    <definedName name="solver_cvg" localSheetId="2" hidden="1">0.0001</definedName>
    <definedName name="solver_cvg" localSheetId="15" hidden="1">0.0001</definedName>
    <definedName name="solver_cvg" localSheetId="12" hidden="1">0.0001</definedName>
    <definedName name="solver_drv" localSheetId="3" hidden="1">1</definedName>
    <definedName name="solver_drv" localSheetId="0" hidden="1">1</definedName>
    <definedName name="solver_drv" localSheetId="2" hidden="1">1</definedName>
    <definedName name="solver_drv" localSheetId="15" hidden="1">1</definedName>
    <definedName name="solver_drv" localSheetId="12" hidden="1">1</definedName>
    <definedName name="solver_eng" localSheetId="3" hidden="1">1</definedName>
    <definedName name="solver_eng" localSheetId="0" hidden="1">1</definedName>
    <definedName name="solver_eng" localSheetId="2" hidden="1">1</definedName>
    <definedName name="solver_eng" localSheetId="15" hidden="1">1</definedName>
    <definedName name="solver_eng" localSheetId="12" hidden="1">1</definedName>
    <definedName name="solver_est" localSheetId="3" hidden="1">1</definedName>
    <definedName name="solver_est" localSheetId="0" hidden="1">1</definedName>
    <definedName name="solver_est" localSheetId="2" hidden="1">1</definedName>
    <definedName name="solver_est" localSheetId="15" hidden="1">1</definedName>
    <definedName name="solver_est" localSheetId="12" hidden="1">1</definedName>
    <definedName name="solver_itr" localSheetId="3" hidden="1">2147483647</definedName>
    <definedName name="solver_itr" localSheetId="0" hidden="1">2147483647</definedName>
    <definedName name="solver_itr" localSheetId="2" hidden="1">2147483647</definedName>
    <definedName name="solver_itr" localSheetId="15" hidden="1">2147483647</definedName>
    <definedName name="solver_itr" localSheetId="12" hidden="1">2147483647</definedName>
    <definedName name="solver_lhs1" localSheetId="3" hidden="1">AllThreeSamples!$I$8</definedName>
    <definedName name="solver_lhs1" localSheetId="0" hidden="1">'LabData-Ackerman'!#REF!</definedName>
    <definedName name="solver_lhs1" localSheetId="15" hidden="1">Phazecomp!#REF!</definedName>
    <definedName name="solver_lhs1" localSheetId="12" hidden="1">'SG(MW)_Calcs'!$I$9</definedName>
    <definedName name="solver_lhs2" localSheetId="12" hidden="1">'SG(MW)_Calcs'!$I$11</definedName>
    <definedName name="solver_lhs3" localSheetId="12" hidden="1">'SG(MW)_Calcs'!$I$12</definedName>
    <definedName name="solver_lhs4" localSheetId="12" hidden="1">'SG(MW)_Calcs'!$I$9</definedName>
    <definedName name="solver_mip" localSheetId="3" hidden="1">2147483647</definedName>
    <definedName name="solver_mip" localSheetId="0" hidden="1">2147483647</definedName>
    <definedName name="solver_mip" localSheetId="2" hidden="1">2147483647</definedName>
    <definedName name="solver_mip" localSheetId="15" hidden="1">2147483647</definedName>
    <definedName name="solver_mip" localSheetId="12" hidden="1">2147483647</definedName>
    <definedName name="solver_mni" localSheetId="3" hidden="1">30</definedName>
    <definedName name="solver_mni" localSheetId="0" hidden="1">30</definedName>
    <definedName name="solver_mni" localSheetId="2" hidden="1">30</definedName>
    <definedName name="solver_mni" localSheetId="15" hidden="1">30</definedName>
    <definedName name="solver_mni" localSheetId="12" hidden="1">30</definedName>
    <definedName name="solver_mrt" localSheetId="3" hidden="1">0.075</definedName>
    <definedName name="solver_mrt" localSheetId="0" hidden="1">0.075</definedName>
    <definedName name="solver_mrt" localSheetId="2" hidden="1">0.075</definedName>
    <definedName name="solver_mrt" localSheetId="15" hidden="1">0.075</definedName>
    <definedName name="solver_mrt" localSheetId="12" hidden="1">0.075</definedName>
    <definedName name="solver_msl" localSheetId="3" hidden="1">2</definedName>
    <definedName name="solver_msl" localSheetId="0" hidden="1">2</definedName>
    <definedName name="solver_msl" localSheetId="2" hidden="1">2</definedName>
    <definedName name="solver_msl" localSheetId="15" hidden="1">2</definedName>
    <definedName name="solver_msl" localSheetId="12" hidden="1">2</definedName>
    <definedName name="solver_neg" localSheetId="3" hidden="1">1</definedName>
    <definedName name="solver_neg" localSheetId="0" hidden="1">1</definedName>
    <definedName name="solver_neg" localSheetId="2" hidden="1">1</definedName>
    <definedName name="solver_neg" localSheetId="15" hidden="1">1</definedName>
    <definedName name="solver_neg" localSheetId="12" hidden="1">1</definedName>
    <definedName name="solver_nod" localSheetId="3" hidden="1">2147483647</definedName>
    <definedName name="solver_nod" localSheetId="0" hidden="1">2147483647</definedName>
    <definedName name="solver_nod" localSheetId="2" hidden="1">2147483647</definedName>
    <definedName name="solver_nod" localSheetId="15" hidden="1">2147483647</definedName>
    <definedName name="solver_nod" localSheetId="12" hidden="1">2147483647</definedName>
    <definedName name="solver_num" localSheetId="3" hidden="1">1</definedName>
    <definedName name="solver_num" localSheetId="0" hidden="1">1</definedName>
    <definedName name="solver_num" localSheetId="2" hidden="1">0</definedName>
    <definedName name="solver_num" localSheetId="15" hidden="1">1</definedName>
    <definedName name="solver_num" localSheetId="12" hidden="1">1</definedName>
    <definedName name="solver_nwt" localSheetId="3" hidden="1">1</definedName>
    <definedName name="solver_nwt" localSheetId="0" hidden="1">1</definedName>
    <definedName name="solver_nwt" localSheetId="2" hidden="1">1</definedName>
    <definedName name="solver_nwt" localSheetId="15" hidden="1">1</definedName>
    <definedName name="solver_nwt" localSheetId="12" hidden="1">1</definedName>
    <definedName name="solver_opt" localSheetId="3" hidden="1">AllThreeSamples!$L$13</definedName>
    <definedName name="solver_opt" localSheetId="0" hidden="1">'LabData-Ackerman'!#REF!</definedName>
    <definedName name="solver_opt" localSheetId="2" hidden="1">'LabData-Dynamite'!$L$46</definedName>
    <definedName name="solver_opt" localSheetId="15" hidden="1">Phazecomp!#REF!</definedName>
    <definedName name="solver_opt" localSheetId="12" hidden="1">'SG(MW)_Calcs'!$L$12</definedName>
    <definedName name="solver_pre" localSheetId="3" hidden="1">0.000001</definedName>
    <definedName name="solver_pre" localSheetId="0" hidden="1">0.000001</definedName>
    <definedName name="solver_pre" localSheetId="2" hidden="1">0.000000001</definedName>
    <definedName name="solver_pre" localSheetId="15" hidden="1">0.000001</definedName>
    <definedName name="solver_pre" localSheetId="12" hidden="1">0.000001</definedName>
    <definedName name="solver_rbv" localSheetId="3" hidden="1">1</definedName>
    <definedName name="solver_rbv" localSheetId="0" hidden="1">1</definedName>
    <definedName name="solver_rbv" localSheetId="2" hidden="1">1</definedName>
    <definedName name="solver_rbv" localSheetId="15" hidden="1">1</definedName>
    <definedName name="solver_rbv" localSheetId="12" hidden="1">1</definedName>
    <definedName name="solver_rel1" localSheetId="3" hidden="1">1</definedName>
    <definedName name="solver_rel1" localSheetId="0" hidden="1">2</definedName>
    <definedName name="solver_rel1" localSheetId="15" hidden="1">2</definedName>
    <definedName name="solver_rel1" localSheetId="12" hidden="1">1</definedName>
    <definedName name="solver_rel2" localSheetId="12" hidden="1">1</definedName>
    <definedName name="solver_rel3" localSheetId="12" hidden="1">1</definedName>
    <definedName name="solver_rel4" localSheetId="12" hidden="1">3</definedName>
    <definedName name="solver_rhs1" localSheetId="3" hidden="1">84</definedName>
    <definedName name="solver_rhs1" localSheetId="0" hidden="1">84</definedName>
    <definedName name="solver_rhs1" localSheetId="15" hidden="1">84</definedName>
    <definedName name="solver_rhs1" localSheetId="12" hidden="1">82</definedName>
    <definedName name="solver_rhs2" localSheetId="12" hidden="1">0.1</definedName>
    <definedName name="solver_rhs3" localSheetId="12" hidden="1">0.3</definedName>
    <definedName name="solver_rhs4" localSheetId="12" hidden="1">50</definedName>
    <definedName name="solver_rlx" localSheetId="3" hidden="1">2</definedName>
    <definedName name="solver_rlx" localSheetId="0" hidden="1">2</definedName>
    <definedName name="solver_rlx" localSheetId="2" hidden="1">2</definedName>
    <definedName name="solver_rlx" localSheetId="15" hidden="1">2</definedName>
    <definedName name="solver_rlx" localSheetId="12" hidden="1">2</definedName>
    <definedName name="solver_rsd" localSheetId="3" hidden="1">0</definedName>
    <definedName name="solver_rsd" localSheetId="0" hidden="1">0</definedName>
    <definedName name="solver_rsd" localSheetId="2" hidden="1">0</definedName>
    <definedName name="solver_rsd" localSheetId="15" hidden="1">0</definedName>
    <definedName name="solver_rsd" localSheetId="12" hidden="1">0</definedName>
    <definedName name="solver_scl" localSheetId="3" hidden="1">1</definedName>
    <definedName name="solver_scl" localSheetId="0" hidden="1">1</definedName>
    <definedName name="solver_scl" localSheetId="2" hidden="1">1</definedName>
    <definedName name="solver_scl" localSheetId="15" hidden="1">1</definedName>
    <definedName name="solver_scl" localSheetId="12" hidden="1">1</definedName>
    <definedName name="solver_sho" localSheetId="3" hidden="1">2</definedName>
    <definedName name="solver_sho" localSheetId="0" hidden="1">2</definedName>
    <definedName name="solver_sho" localSheetId="2" hidden="1">2</definedName>
    <definedName name="solver_sho" localSheetId="15" hidden="1">2</definedName>
    <definedName name="solver_sho" localSheetId="12" hidden="1">2</definedName>
    <definedName name="solver_ssz" localSheetId="3" hidden="1">100</definedName>
    <definedName name="solver_ssz" localSheetId="0" hidden="1">100</definedName>
    <definedName name="solver_ssz" localSheetId="2" hidden="1">100</definedName>
    <definedName name="solver_ssz" localSheetId="15" hidden="1">100</definedName>
    <definedName name="solver_ssz" localSheetId="12" hidden="1">100</definedName>
    <definedName name="solver_tim" localSheetId="3" hidden="1">2147483647</definedName>
    <definedName name="solver_tim" localSheetId="0" hidden="1">2147483647</definedName>
    <definedName name="solver_tim" localSheetId="2" hidden="1">2147483647</definedName>
    <definedName name="solver_tim" localSheetId="15" hidden="1">2147483647</definedName>
    <definedName name="solver_tim" localSheetId="12" hidden="1">2147483647</definedName>
    <definedName name="solver_tol" localSheetId="3" hidden="1">0.01</definedName>
    <definedName name="solver_tol" localSheetId="0" hidden="1">0.01</definedName>
    <definedName name="solver_tol" localSheetId="2" hidden="1">0.01</definedName>
    <definedName name="solver_tol" localSheetId="15" hidden="1">0.01</definedName>
    <definedName name="solver_tol" localSheetId="12" hidden="1">0.01</definedName>
    <definedName name="solver_typ" localSheetId="3" hidden="1">2</definedName>
    <definedName name="solver_typ" localSheetId="0" hidden="1">2</definedName>
    <definedName name="solver_typ" localSheetId="2" hidden="1">3</definedName>
    <definedName name="solver_typ" localSheetId="15" hidden="1">2</definedName>
    <definedName name="solver_typ" localSheetId="12" hidden="1">2</definedName>
    <definedName name="solver_val" localSheetId="3" hidden="1">0</definedName>
    <definedName name="solver_val" localSheetId="0" hidden="1">0</definedName>
    <definedName name="solver_val" localSheetId="2" hidden="1">0</definedName>
    <definedName name="solver_val" localSheetId="15" hidden="1">0</definedName>
    <definedName name="solver_val" localSheetId="12" hidden="1">0</definedName>
    <definedName name="solver_ver" localSheetId="3" hidden="1">3</definedName>
    <definedName name="solver_ver" localSheetId="0" hidden="1">3</definedName>
    <definedName name="solver_ver" localSheetId="2" hidden="1">3</definedName>
    <definedName name="solver_ver" localSheetId="15" hidden="1">3</definedName>
    <definedName name="solver_ver" localSheetId="12" hidden="1">3</definedName>
  </definedNames>
  <calcPr calcId="162913"/>
</workbook>
</file>

<file path=xl/calcChain.xml><?xml version="1.0" encoding="utf-8"?>
<calcChain xmlns="http://schemas.openxmlformats.org/spreadsheetml/2006/main">
  <c r="L18" i="20" l="1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17" i="20"/>
  <c r="G8" i="20"/>
  <c r="G9" i="20"/>
  <c r="G7" i="20"/>
  <c r="H16" i="14"/>
  <c r="B16" i="14"/>
  <c r="H16" i="21"/>
  <c r="F16" i="21"/>
  <c r="F23" i="1" l="1"/>
  <c r="B23" i="1"/>
  <c r="B46" i="3"/>
  <c r="G46" i="3"/>
  <c r="D11" i="2"/>
  <c r="D54" i="2"/>
  <c r="P11" i="1"/>
  <c r="D24" i="1" l="1"/>
  <c r="B24" i="1"/>
  <c r="F24" i="1"/>
  <c r="B44" i="1"/>
  <c r="K22" i="1"/>
  <c r="K23" i="1"/>
  <c r="K24" i="1"/>
  <c r="K25" i="1"/>
  <c r="K26" i="1"/>
  <c r="K21" i="1"/>
  <c r="P21" i="1"/>
  <c r="P12" i="1"/>
  <c r="P27" i="1" s="1"/>
  <c r="P13" i="1"/>
  <c r="P14" i="1"/>
  <c r="P15" i="1"/>
  <c r="P16" i="1"/>
  <c r="P17" i="1"/>
  <c r="P18" i="1"/>
  <c r="P19" i="1"/>
  <c r="P20" i="1"/>
  <c r="Q6" i="1"/>
  <c r="L13" i="1"/>
  <c r="L12" i="1"/>
  <c r="L11" i="1" s="1"/>
  <c r="L14" i="1" s="1"/>
  <c r="N13" i="1"/>
  <c r="G14" i="1"/>
  <c r="G13" i="1"/>
  <c r="G12" i="1"/>
  <c r="G11" i="1"/>
  <c r="K20" i="1"/>
  <c r="K19" i="1"/>
  <c r="K14" i="1"/>
  <c r="K13" i="1"/>
  <c r="K12" i="1"/>
  <c r="K11" i="1"/>
  <c r="Q12" i="1" l="1"/>
  <c r="Q20" i="1"/>
  <c r="Q24" i="1"/>
  <c r="Q13" i="1"/>
  <c r="Q21" i="1"/>
  <c r="Q25" i="1"/>
  <c r="Q19" i="1"/>
  <c r="Q11" i="1"/>
  <c r="Q14" i="1"/>
  <c r="Q22" i="1"/>
  <c r="Q26" i="1"/>
  <c r="Q23" i="1"/>
  <c r="E8" i="14" l="1"/>
  <c r="E9" i="14"/>
  <c r="E10" i="14"/>
  <c r="E11" i="14"/>
  <c r="E12" i="14"/>
  <c r="E7" i="14"/>
  <c r="F10" i="14"/>
  <c r="F11" i="14"/>
  <c r="F12" i="14"/>
  <c r="F9" i="14"/>
  <c r="A16" i="14"/>
  <c r="C44" i="21"/>
  <c r="D44" i="21"/>
  <c r="H44" i="21" s="1"/>
  <c r="J44" i="21" s="1"/>
  <c r="K44" i="21" s="1"/>
  <c r="L44" i="21" s="1"/>
  <c r="E44" i="21"/>
  <c r="C45" i="21"/>
  <c r="D45" i="21"/>
  <c r="H45" i="21" s="1"/>
  <c r="E45" i="21"/>
  <c r="C46" i="21"/>
  <c r="D46" i="21"/>
  <c r="H46" i="21" s="1"/>
  <c r="E46" i="21"/>
  <c r="C47" i="21"/>
  <c r="D47" i="21"/>
  <c r="E47" i="21"/>
  <c r="C48" i="21"/>
  <c r="D48" i="21"/>
  <c r="H48" i="21" s="1"/>
  <c r="J48" i="21" s="1"/>
  <c r="K48" i="21" s="1"/>
  <c r="L48" i="21" s="1"/>
  <c r="E48" i="21"/>
  <c r="C49" i="21"/>
  <c r="D49" i="21"/>
  <c r="H49" i="21" s="1"/>
  <c r="E49" i="21"/>
  <c r="C50" i="21"/>
  <c r="D50" i="21"/>
  <c r="H50" i="21" s="1"/>
  <c r="E50" i="21"/>
  <c r="C51" i="21"/>
  <c r="D51" i="21"/>
  <c r="E51" i="21"/>
  <c r="C52" i="21"/>
  <c r="D52" i="21"/>
  <c r="H52" i="21" s="1"/>
  <c r="J52" i="21" s="1"/>
  <c r="K52" i="21" s="1"/>
  <c r="L52" i="21" s="1"/>
  <c r="E52" i="21"/>
  <c r="C53" i="21"/>
  <c r="D53" i="21"/>
  <c r="H53" i="21" s="1"/>
  <c r="E53" i="21"/>
  <c r="C54" i="21"/>
  <c r="D54" i="21"/>
  <c r="H54" i="21" s="1"/>
  <c r="E54" i="21"/>
  <c r="C55" i="21"/>
  <c r="D55" i="21"/>
  <c r="E55" i="21"/>
  <c r="C56" i="21"/>
  <c r="D56" i="21"/>
  <c r="H56" i="21" s="1"/>
  <c r="J56" i="21" s="1"/>
  <c r="K56" i="21" s="1"/>
  <c r="L56" i="21" s="1"/>
  <c r="E56" i="21"/>
  <c r="C57" i="21"/>
  <c r="D57" i="21"/>
  <c r="H57" i="21" s="1"/>
  <c r="E57" i="21"/>
  <c r="C58" i="21"/>
  <c r="D58" i="21"/>
  <c r="H58" i="21" s="1"/>
  <c r="E58" i="21"/>
  <c r="C59" i="21"/>
  <c r="D59" i="21"/>
  <c r="E59" i="21"/>
  <c r="C60" i="21"/>
  <c r="D60" i="21"/>
  <c r="H60" i="21" s="1"/>
  <c r="J60" i="21" s="1"/>
  <c r="K60" i="21" s="1"/>
  <c r="L60" i="21" s="1"/>
  <c r="E60" i="21"/>
  <c r="C61" i="21"/>
  <c r="D61" i="21"/>
  <c r="H61" i="21" s="1"/>
  <c r="E61" i="21"/>
  <c r="C62" i="21"/>
  <c r="D62" i="21"/>
  <c r="H62" i="21" s="1"/>
  <c r="E62" i="21"/>
  <c r="C63" i="21"/>
  <c r="D63" i="21"/>
  <c r="E63" i="21"/>
  <c r="C64" i="21"/>
  <c r="D64" i="21"/>
  <c r="H64" i="21" s="1"/>
  <c r="J64" i="21" s="1"/>
  <c r="K64" i="21" s="1"/>
  <c r="L64" i="21" s="1"/>
  <c r="E64" i="21"/>
  <c r="C65" i="21"/>
  <c r="D65" i="21"/>
  <c r="H65" i="21" s="1"/>
  <c r="E65" i="21"/>
  <c r="C66" i="21"/>
  <c r="D66" i="21"/>
  <c r="H66" i="21" s="1"/>
  <c r="E66" i="21"/>
  <c r="C67" i="21"/>
  <c r="D67" i="21"/>
  <c r="E67" i="21"/>
  <c r="D43" i="21"/>
  <c r="H43" i="21" s="1"/>
  <c r="E43" i="21"/>
  <c r="C43" i="21"/>
  <c r="C40" i="21"/>
  <c r="D40" i="21"/>
  <c r="H40" i="21" s="1"/>
  <c r="E40" i="21"/>
  <c r="C41" i="21"/>
  <c r="D41" i="21"/>
  <c r="H41" i="21" s="1"/>
  <c r="E41" i="21"/>
  <c r="C42" i="21"/>
  <c r="D42" i="21"/>
  <c r="E42" i="21"/>
  <c r="D39" i="21"/>
  <c r="H39" i="21" s="1"/>
  <c r="E39" i="21"/>
  <c r="C39" i="21"/>
  <c r="A39" i="21"/>
  <c r="C35" i="21"/>
  <c r="D35" i="21"/>
  <c r="H35" i="21" s="1"/>
  <c r="J35" i="21" s="1"/>
  <c r="K35" i="21" s="1"/>
  <c r="L35" i="21" s="1"/>
  <c r="E35" i="21"/>
  <c r="C36" i="21"/>
  <c r="D36" i="21"/>
  <c r="E36" i="21"/>
  <c r="C37" i="21"/>
  <c r="D37" i="21"/>
  <c r="H37" i="21" s="1"/>
  <c r="E37" i="21"/>
  <c r="C38" i="21"/>
  <c r="D38" i="21"/>
  <c r="H38" i="21" s="1"/>
  <c r="E38" i="21"/>
  <c r="D34" i="21"/>
  <c r="H34" i="21" s="1"/>
  <c r="E34" i="21"/>
  <c r="C34" i="21"/>
  <c r="C32" i="21"/>
  <c r="D32" i="21"/>
  <c r="E32" i="21"/>
  <c r="C33" i="21"/>
  <c r="D33" i="21"/>
  <c r="H33" i="21" s="1"/>
  <c r="E33" i="21"/>
  <c r="D31" i="21"/>
  <c r="H31" i="21" s="1"/>
  <c r="J31" i="21" s="1"/>
  <c r="K31" i="21" s="1"/>
  <c r="L31" i="21" s="1"/>
  <c r="E31" i="21"/>
  <c r="C31" i="21"/>
  <c r="H32" i="21"/>
  <c r="H36" i="21"/>
  <c r="H42" i="21"/>
  <c r="H47" i="21"/>
  <c r="J47" i="21" s="1"/>
  <c r="K47" i="21" s="1"/>
  <c r="L47" i="21" s="1"/>
  <c r="H51" i="21"/>
  <c r="J51" i="21" s="1"/>
  <c r="K51" i="21" s="1"/>
  <c r="L51" i="21" s="1"/>
  <c r="H55" i="21"/>
  <c r="J55" i="21" s="1"/>
  <c r="K55" i="21" s="1"/>
  <c r="L55" i="21" s="1"/>
  <c r="H59" i="21"/>
  <c r="H63" i="21"/>
  <c r="J63" i="21" s="1"/>
  <c r="K63" i="21" s="1"/>
  <c r="L63" i="21" s="1"/>
  <c r="H67" i="21"/>
  <c r="J67" i="21" s="1"/>
  <c r="K67" i="21" s="1"/>
  <c r="L67" i="21" s="1"/>
  <c r="C23" i="21"/>
  <c r="D23" i="21"/>
  <c r="H23" i="21" s="1"/>
  <c r="E23" i="21"/>
  <c r="C24" i="21"/>
  <c r="D24" i="21"/>
  <c r="H24" i="21" s="1"/>
  <c r="E24" i="21"/>
  <c r="C25" i="21"/>
  <c r="D25" i="21"/>
  <c r="H25" i="21" s="1"/>
  <c r="E25" i="21"/>
  <c r="C26" i="21"/>
  <c r="D26" i="21"/>
  <c r="H26" i="21" s="1"/>
  <c r="E26" i="21"/>
  <c r="C27" i="21"/>
  <c r="D27" i="21"/>
  <c r="H27" i="21" s="1"/>
  <c r="E27" i="21"/>
  <c r="C28" i="21"/>
  <c r="D28" i="21"/>
  <c r="H28" i="21" s="1"/>
  <c r="E28" i="21"/>
  <c r="C29" i="21"/>
  <c r="D29" i="21"/>
  <c r="H29" i="21" s="1"/>
  <c r="E29" i="21"/>
  <c r="C30" i="21"/>
  <c r="D30" i="21"/>
  <c r="H30" i="21" s="1"/>
  <c r="E30" i="21"/>
  <c r="E22" i="21"/>
  <c r="D22" i="21"/>
  <c r="C22" i="21"/>
  <c r="A22" i="21"/>
  <c r="A15" i="21"/>
  <c r="C16" i="21"/>
  <c r="D16" i="21"/>
  <c r="E16" i="21"/>
  <c r="C17" i="21"/>
  <c r="D17" i="21"/>
  <c r="H17" i="21" s="1"/>
  <c r="E17" i="21"/>
  <c r="C18" i="21"/>
  <c r="D18" i="21"/>
  <c r="H18" i="21" s="1"/>
  <c r="E18" i="21"/>
  <c r="C19" i="21"/>
  <c r="D19" i="21"/>
  <c r="H19" i="21" s="1"/>
  <c r="E19" i="21"/>
  <c r="C20" i="21"/>
  <c r="D20" i="21"/>
  <c r="H20" i="21" s="1"/>
  <c r="E20" i="21"/>
  <c r="C21" i="21"/>
  <c r="D21" i="21"/>
  <c r="H21" i="21" s="1"/>
  <c r="E21" i="21"/>
  <c r="D15" i="21"/>
  <c r="E15" i="21"/>
  <c r="F15" i="21"/>
  <c r="C15" i="21"/>
  <c r="J37" i="21" l="1"/>
  <c r="K37" i="21" s="1"/>
  <c r="L37" i="21" s="1"/>
  <c r="J59" i="21"/>
  <c r="K59" i="21" s="1"/>
  <c r="L59" i="21" s="1"/>
  <c r="J40" i="21"/>
  <c r="K40" i="21" s="1"/>
  <c r="L40" i="21" s="1"/>
  <c r="J65" i="21"/>
  <c r="K65" i="21" s="1"/>
  <c r="L65" i="21" s="1"/>
  <c r="J61" i="21"/>
  <c r="K61" i="21" s="1"/>
  <c r="L61" i="21" s="1"/>
  <c r="J57" i="21"/>
  <c r="K57" i="21" s="1"/>
  <c r="L57" i="21" s="1"/>
  <c r="J53" i="21"/>
  <c r="K53" i="21" s="1"/>
  <c r="L53" i="21" s="1"/>
  <c r="J49" i="21"/>
  <c r="K49" i="21" s="1"/>
  <c r="L49" i="21" s="1"/>
  <c r="J45" i="21"/>
  <c r="K45" i="21" s="1"/>
  <c r="L45" i="21" s="1"/>
  <c r="J41" i="21"/>
  <c r="K41" i="21" s="1"/>
  <c r="L41" i="21" s="1"/>
  <c r="J66" i="21"/>
  <c r="K66" i="21" s="1"/>
  <c r="L66" i="21" s="1"/>
  <c r="J62" i="21"/>
  <c r="K62" i="21" s="1"/>
  <c r="L62" i="21" s="1"/>
  <c r="J58" i="21"/>
  <c r="K58" i="21" s="1"/>
  <c r="L58" i="21" s="1"/>
  <c r="J54" i="21"/>
  <c r="K54" i="21" s="1"/>
  <c r="L54" i="21" s="1"/>
  <c r="J50" i="21"/>
  <c r="K50" i="21" s="1"/>
  <c r="L50" i="21" s="1"/>
  <c r="J46" i="21"/>
  <c r="K46" i="21" s="1"/>
  <c r="L46" i="21" s="1"/>
  <c r="J42" i="21"/>
  <c r="K42" i="21" s="1"/>
  <c r="L42" i="21" s="1"/>
  <c r="J19" i="21"/>
  <c r="K19" i="21" s="1"/>
  <c r="L19" i="21" s="1"/>
  <c r="J20" i="21"/>
  <c r="K20" i="21" s="1"/>
  <c r="L20" i="21" s="1"/>
  <c r="J16" i="21"/>
  <c r="K16" i="21" s="1"/>
  <c r="L16" i="21" s="1"/>
  <c r="J32" i="21"/>
  <c r="K32" i="21" s="1"/>
  <c r="L32" i="21" s="1"/>
  <c r="J38" i="21"/>
  <c r="K38" i="21" s="1"/>
  <c r="L38" i="21" s="1"/>
  <c r="J34" i="21"/>
  <c r="K34" i="21" s="1"/>
  <c r="L34" i="21" s="1"/>
  <c r="J36" i="21"/>
  <c r="K36" i="21" s="1"/>
  <c r="L36" i="21" s="1"/>
  <c r="J33" i="21"/>
  <c r="K33" i="21" s="1"/>
  <c r="L33" i="21" s="1"/>
  <c r="J18" i="21"/>
  <c r="K18" i="21" s="1"/>
  <c r="L18" i="21" s="1"/>
  <c r="J30" i="21"/>
  <c r="K30" i="21" s="1"/>
  <c r="L30" i="21" s="1"/>
  <c r="J29" i="21"/>
  <c r="K29" i="21" s="1"/>
  <c r="L29" i="21" s="1"/>
  <c r="J28" i="21"/>
  <c r="K28" i="21" s="1"/>
  <c r="L28" i="21" s="1"/>
  <c r="J27" i="21"/>
  <c r="K27" i="21" s="1"/>
  <c r="L27" i="21" s="1"/>
  <c r="J26" i="21"/>
  <c r="K26" i="21" s="1"/>
  <c r="L26" i="21" s="1"/>
  <c r="J25" i="21"/>
  <c r="K25" i="21" s="1"/>
  <c r="L25" i="21" s="1"/>
  <c r="J24" i="21"/>
  <c r="K24" i="21" s="1"/>
  <c r="L24" i="21" s="1"/>
  <c r="J23" i="21"/>
  <c r="K23" i="21" s="1"/>
  <c r="L23" i="21" s="1"/>
  <c r="J21" i="21"/>
  <c r="K21" i="21" s="1"/>
  <c r="L21" i="21" s="1"/>
  <c r="J17" i="21"/>
  <c r="K17" i="21" s="1"/>
  <c r="L17" i="21" s="1"/>
  <c r="J39" i="21"/>
  <c r="K39" i="21" s="1"/>
  <c r="L39" i="21" s="1"/>
  <c r="J43" i="21"/>
  <c r="K43" i="21" s="1"/>
  <c r="L43" i="21" s="1"/>
  <c r="E16" i="14"/>
  <c r="H22" i="21"/>
  <c r="J22" i="21" s="1"/>
  <c r="K22" i="21" s="1"/>
  <c r="L22" i="21" s="1"/>
  <c r="L13" i="21" l="1"/>
  <c r="D42" i="20"/>
  <c r="D12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42" i="20" l="1"/>
  <c r="C16" i="14"/>
  <c r="J16" i="14" l="1"/>
  <c r="L16" i="14" s="1"/>
  <c r="I16" i="14"/>
  <c r="L42" i="20"/>
  <c r="E17" i="14"/>
  <c r="E18" i="14"/>
  <c r="E22" i="14"/>
  <c r="E85" i="14"/>
  <c r="E73" i="14"/>
  <c r="E65" i="14"/>
  <c r="E53" i="14"/>
  <c r="E45" i="14"/>
  <c r="E29" i="14"/>
  <c r="E20" i="14"/>
  <c r="E88" i="14"/>
  <c r="E84" i="14"/>
  <c r="E80" i="14"/>
  <c r="E76" i="14"/>
  <c r="E72" i="14"/>
  <c r="E68" i="14"/>
  <c r="E64" i="14"/>
  <c r="E60" i="14"/>
  <c r="E56" i="14"/>
  <c r="E52" i="14"/>
  <c r="E48" i="14"/>
  <c r="E44" i="14"/>
  <c r="E40" i="14"/>
  <c r="E36" i="14"/>
  <c r="E32" i="14"/>
  <c r="E28" i="14"/>
  <c r="E24" i="14"/>
  <c r="E21" i="14"/>
  <c r="E81" i="14"/>
  <c r="E61" i="14"/>
  <c r="E19" i="14"/>
  <c r="E87" i="14"/>
  <c r="E83" i="14"/>
  <c r="E79" i="14"/>
  <c r="E75" i="14"/>
  <c r="E71" i="14"/>
  <c r="E67" i="14"/>
  <c r="E63" i="14"/>
  <c r="E59" i="14"/>
  <c r="E55" i="14"/>
  <c r="E51" i="14"/>
  <c r="E47" i="14"/>
  <c r="E43" i="14"/>
  <c r="E39" i="14"/>
  <c r="E35" i="14"/>
  <c r="E31" i="14"/>
  <c r="E27" i="14"/>
  <c r="E23" i="14"/>
  <c r="E77" i="14"/>
  <c r="E69" i="14"/>
  <c r="E57" i="14"/>
  <c r="E49" i="14"/>
  <c r="E41" i="14"/>
  <c r="E37" i="14"/>
  <c r="E33" i="14"/>
  <c r="E25" i="14"/>
  <c r="E86" i="14"/>
  <c r="E82" i="14"/>
  <c r="E78" i="14"/>
  <c r="E74" i="14"/>
  <c r="E70" i="14"/>
  <c r="E66" i="14"/>
  <c r="E62" i="14"/>
  <c r="E58" i="14"/>
  <c r="E54" i="14"/>
  <c r="E50" i="14"/>
  <c r="E46" i="14"/>
  <c r="E42" i="14"/>
  <c r="E38" i="14"/>
  <c r="E34" i="14"/>
  <c r="E30" i="14"/>
  <c r="E26" i="14"/>
  <c r="B17" i="14"/>
  <c r="C17" i="14" s="1"/>
  <c r="I17" i="14" s="1"/>
  <c r="B18" i="14"/>
  <c r="C18" i="14" s="1"/>
  <c r="I18" i="14" s="1"/>
  <c r="B19" i="14"/>
  <c r="C19" i="14" s="1"/>
  <c r="I19" i="14" s="1"/>
  <c r="B20" i="14"/>
  <c r="C20" i="14" s="1"/>
  <c r="B21" i="14"/>
  <c r="C21" i="14" s="1"/>
  <c r="I21" i="14" s="1"/>
  <c r="B22" i="14"/>
  <c r="C22" i="14" s="1"/>
  <c r="I22" i="14" s="1"/>
  <c r="B23" i="14"/>
  <c r="C23" i="14" s="1"/>
  <c r="I23" i="14" s="1"/>
  <c r="B24" i="14"/>
  <c r="C24" i="14" s="1"/>
  <c r="B25" i="14"/>
  <c r="C25" i="14" s="1"/>
  <c r="I25" i="14" s="1"/>
  <c r="B26" i="14"/>
  <c r="C26" i="14" s="1"/>
  <c r="I26" i="14" s="1"/>
  <c r="B27" i="14"/>
  <c r="C27" i="14" s="1"/>
  <c r="B28" i="14"/>
  <c r="C28" i="14" s="1"/>
  <c r="B29" i="14"/>
  <c r="C29" i="14" s="1"/>
  <c r="I29" i="14" s="1"/>
  <c r="B30" i="14"/>
  <c r="C30" i="14" s="1"/>
  <c r="I30" i="14" s="1"/>
  <c r="B31" i="14"/>
  <c r="C31" i="14" s="1"/>
  <c r="B32" i="14"/>
  <c r="C32" i="14" s="1"/>
  <c r="B33" i="14"/>
  <c r="C33" i="14" s="1"/>
  <c r="I33" i="14" s="1"/>
  <c r="B34" i="14"/>
  <c r="C34" i="14" s="1"/>
  <c r="I34" i="14" s="1"/>
  <c r="B35" i="14"/>
  <c r="C35" i="14" s="1"/>
  <c r="I35" i="14" s="1"/>
  <c r="B36" i="14"/>
  <c r="C36" i="14" s="1"/>
  <c r="B37" i="14"/>
  <c r="C37" i="14" s="1"/>
  <c r="I37" i="14" s="1"/>
  <c r="B38" i="14"/>
  <c r="C38" i="14" s="1"/>
  <c r="I38" i="14" s="1"/>
  <c r="B39" i="14"/>
  <c r="C39" i="14" s="1"/>
  <c r="I39" i="14" s="1"/>
  <c r="B40" i="14"/>
  <c r="C40" i="14" s="1"/>
  <c r="B41" i="14"/>
  <c r="C41" i="14" s="1"/>
  <c r="I41" i="14" s="1"/>
  <c r="B42" i="14"/>
  <c r="C42" i="14" s="1"/>
  <c r="I42" i="14" s="1"/>
  <c r="B43" i="14"/>
  <c r="C43" i="14" s="1"/>
  <c r="B44" i="14"/>
  <c r="C44" i="14" s="1"/>
  <c r="B45" i="14"/>
  <c r="C45" i="14" s="1"/>
  <c r="I45" i="14" s="1"/>
  <c r="B46" i="14"/>
  <c r="C46" i="14" s="1"/>
  <c r="I46" i="14" s="1"/>
  <c r="B47" i="14"/>
  <c r="C47" i="14" s="1"/>
  <c r="B48" i="14"/>
  <c r="C48" i="14" s="1"/>
  <c r="B49" i="14"/>
  <c r="C49" i="14" s="1"/>
  <c r="I49" i="14" s="1"/>
  <c r="B50" i="14"/>
  <c r="C50" i="14" s="1"/>
  <c r="I50" i="14" s="1"/>
  <c r="B51" i="14"/>
  <c r="C51" i="14" s="1"/>
  <c r="I51" i="14" s="1"/>
  <c r="B52" i="14"/>
  <c r="C52" i="14" s="1"/>
  <c r="B53" i="14"/>
  <c r="C53" i="14" s="1"/>
  <c r="I53" i="14" s="1"/>
  <c r="B54" i="14"/>
  <c r="C54" i="14" s="1"/>
  <c r="I54" i="14" s="1"/>
  <c r="B55" i="14"/>
  <c r="C55" i="14" s="1"/>
  <c r="I55" i="14" s="1"/>
  <c r="B56" i="14"/>
  <c r="C56" i="14" s="1"/>
  <c r="B57" i="14"/>
  <c r="C57" i="14" s="1"/>
  <c r="I57" i="14" s="1"/>
  <c r="B58" i="14"/>
  <c r="C58" i="14" s="1"/>
  <c r="I58" i="14" s="1"/>
  <c r="B59" i="14"/>
  <c r="C59" i="14" s="1"/>
  <c r="I59" i="14" s="1"/>
  <c r="B60" i="14"/>
  <c r="C60" i="14" s="1"/>
  <c r="B61" i="14"/>
  <c r="C61" i="14" s="1"/>
  <c r="I61" i="14" s="1"/>
  <c r="B62" i="14"/>
  <c r="C62" i="14" s="1"/>
  <c r="I62" i="14" s="1"/>
  <c r="B63" i="14"/>
  <c r="C63" i="14" s="1"/>
  <c r="B64" i="14"/>
  <c r="C64" i="14" s="1"/>
  <c r="B65" i="14"/>
  <c r="C65" i="14" s="1"/>
  <c r="I65" i="14" s="1"/>
  <c r="B66" i="14"/>
  <c r="C66" i="14" s="1"/>
  <c r="B67" i="14"/>
  <c r="C67" i="14" s="1"/>
  <c r="I67" i="14" s="1"/>
  <c r="B68" i="14"/>
  <c r="C68" i="14" s="1"/>
  <c r="B69" i="14"/>
  <c r="C69" i="14" s="1"/>
  <c r="I69" i="14" s="1"/>
  <c r="B70" i="14"/>
  <c r="C70" i="14" s="1"/>
  <c r="I70" i="14" s="1"/>
  <c r="B71" i="14"/>
  <c r="C71" i="14" s="1"/>
  <c r="I71" i="14" s="1"/>
  <c r="B72" i="14"/>
  <c r="C72" i="14" s="1"/>
  <c r="B73" i="14"/>
  <c r="C73" i="14" s="1"/>
  <c r="I73" i="14" s="1"/>
  <c r="B74" i="14"/>
  <c r="C74" i="14" s="1"/>
  <c r="I74" i="14" s="1"/>
  <c r="B75" i="14"/>
  <c r="C75" i="14" s="1"/>
  <c r="I75" i="14" s="1"/>
  <c r="B76" i="14"/>
  <c r="C76" i="14" s="1"/>
  <c r="B77" i="14"/>
  <c r="C77" i="14" s="1"/>
  <c r="I77" i="14" s="1"/>
  <c r="B78" i="14"/>
  <c r="C78" i="14" s="1"/>
  <c r="I78" i="14" s="1"/>
  <c r="B79" i="14"/>
  <c r="C79" i="14" s="1"/>
  <c r="I79" i="14" s="1"/>
  <c r="B80" i="14"/>
  <c r="C80" i="14" s="1"/>
  <c r="B81" i="14"/>
  <c r="C81" i="14" s="1"/>
  <c r="I81" i="14" s="1"/>
  <c r="B82" i="14"/>
  <c r="C82" i="14" s="1"/>
  <c r="I82" i="14" s="1"/>
  <c r="B83" i="14"/>
  <c r="C83" i="14" s="1"/>
  <c r="I83" i="14" s="1"/>
  <c r="B84" i="14"/>
  <c r="C84" i="14" s="1"/>
  <c r="B85" i="14"/>
  <c r="C85" i="14" s="1"/>
  <c r="I85" i="14" s="1"/>
  <c r="B86" i="14"/>
  <c r="C86" i="14" s="1"/>
  <c r="I86" i="14" s="1"/>
  <c r="B87" i="14"/>
  <c r="C87" i="14" s="1"/>
  <c r="I87" i="14" s="1"/>
  <c r="B88" i="14"/>
  <c r="C88" i="14" s="1"/>
  <c r="J63" i="14" l="1"/>
  <c r="L63" i="14" s="1"/>
  <c r="I63" i="14"/>
  <c r="J43" i="14"/>
  <c r="L43" i="14" s="1"/>
  <c r="I43" i="14"/>
  <c r="J31" i="14"/>
  <c r="L31" i="14" s="1"/>
  <c r="I31" i="14"/>
  <c r="J27" i="14"/>
  <c r="L27" i="14" s="1"/>
  <c r="I27" i="14"/>
  <c r="J47" i="14"/>
  <c r="L47" i="14" s="1"/>
  <c r="I47" i="14"/>
  <c r="J66" i="14"/>
  <c r="L66" i="14" s="1"/>
  <c r="I66" i="14"/>
  <c r="J88" i="14"/>
  <c r="L88" i="14" s="1"/>
  <c r="I88" i="14"/>
  <c r="J84" i="14"/>
  <c r="L84" i="14" s="1"/>
  <c r="I84" i="14"/>
  <c r="J80" i="14"/>
  <c r="L80" i="14" s="1"/>
  <c r="I80" i="14"/>
  <c r="J76" i="14"/>
  <c r="L76" i="14" s="1"/>
  <c r="I76" i="14"/>
  <c r="J72" i="14"/>
  <c r="L72" i="14" s="1"/>
  <c r="I72" i="14"/>
  <c r="J68" i="14"/>
  <c r="L68" i="14" s="1"/>
  <c r="I68" i="14"/>
  <c r="J64" i="14"/>
  <c r="L64" i="14" s="1"/>
  <c r="I64" i="14"/>
  <c r="J60" i="14"/>
  <c r="L60" i="14" s="1"/>
  <c r="I60" i="14"/>
  <c r="J56" i="14"/>
  <c r="L56" i="14" s="1"/>
  <c r="I56" i="14"/>
  <c r="J52" i="14"/>
  <c r="L52" i="14" s="1"/>
  <c r="I52" i="14"/>
  <c r="J48" i="14"/>
  <c r="L48" i="14" s="1"/>
  <c r="I48" i="14"/>
  <c r="J44" i="14"/>
  <c r="L44" i="14" s="1"/>
  <c r="I44" i="14"/>
  <c r="J40" i="14"/>
  <c r="L40" i="14" s="1"/>
  <c r="I40" i="14"/>
  <c r="J36" i="14"/>
  <c r="L36" i="14" s="1"/>
  <c r="I36" i="14"/>
  <c r="J32" i="14"/>
  <c r="L32" i="14" s="1"/>
  <c r="I32" i="14"/>
  <c r="J28" i="14"/>
  <c r="L28" i="14" s="1"/>
  <c r="I28" i="14"/>
  <c r="J24" i="14"/>
  <c r="L24" i="14" s="1"/>
  <c r="I24" i="14"/>
  <c r="J20" i="14"/>
  <c r="L20" i="14" s="1"/>
  <c r="I20" i="14"/>
  <c r="J83" i="14"/>
  <c r="L83" i="14" s="1"/>
  <c r="J67" i="14"/>
  <c r="L67" i="14" s="1"/>
  <c r="J59" i="14"/>
  <c r="L59" i="14" s="1"/>
  <c r="J35" i="14"/>
  <c r="L35" i="14" s="1"/>
  <c r="J87" i="14"/>
  <c r="L87" i="14" s="1"/>
  <c r="J71" i="14"/>
  <c r="L71" i="14" s="1"/>
  <c r="J55" i="14"/>
  <c r="L55" i="14" s="1"/>
  <c r="J39" i="14"/>
  <c r="L39" i="14" s="1"/>
  <c r="J75" i="14"/>
  <c r="L75" i="14" s="1"/>
  <c r="J51" i="14"/>
  <c r="L51" i="14" s="1"/>
  <c r="J23" i="14"/>
  <c r="L23" i="14" s="1"/>
  <c r="J19" i="14"/>
  <c r="L19" i="14" s="1"/>
  <c r="J78" i="14"/>
  <c r="L78" i="14" s="1"/>
  <c r="J62" i="14"/>
  <c r="L62" i="14" s="1"/>
  <c r="J50" i="14"/>
  <c r="L50" i="14" s="1"/>
  <c r="J38" i="14"/>
  <c r="L38" i="14" s="1"/>
  <c r="J22" i="14"/>
  <c r="L22" i="14" s="1"/>
  <c r="J81" i="14"/>
  <c r="L81" i="14" s="1"/>
  <c r="J73" i="14"/>
  <c r="L73" i="14" s="1"/>
  <c r="J69" i="14"/>
  <c r="L69" i="14" s="1"/>
  <c r="J65" i="14"/>
  <c r="L65" i="14" s="1"/>
  <c r="J61" i="14"/>
  <c r="L61" i="14" s="1"/>
  <c r="J57" i="14"/>
  <c r="L57" i="14" s="1"/>
  <c r="J53" i="14"/>
  <c r="L53" i="14" s="1"/>
  <c r="J49" i="14"/>
  <c r="L49" i="14" s="1"/>
  <c r="J45" i="14"/>
  <c r="L45" i="14" s="1"/>
  <c r="J41" i="14"/>
  <c r="L41" i="14" s="1"/>
  <c r="J37" i="14"/>
  <c r="L37" i="14" s="1"/>
  <c r="J33" i="14"/>
  <c r="L33" i="14" s="1"/>
  <c r="J29" i="14"/>
  <c r="L29" i="14" s="1"/>
  <c r="J25" i="14"/>
  <c r="L25" i="14" s="1"/>
  <c r="J21" i="14"/>
  <c r="L21" i="14" s="1"/>
  <c r="J17" i="14"/>
  <c r="L17" i="14" s="1"/>
  <c r="L12" i="14" s="1"/>
  <c r="J86" i="14"/>
  <c r="L86" i="14" s="1"/>
  <c r="J58" i="14"/>
  <c r="L58" i="14" s="1"/>
  <c r="J46" i="14"/>
  <c r="L46" i="14" s="1"/>
  <c r="J34" i="14"/>
  <c r="L34" i="14" s="1"/>
  <c r="J26" i="14"/>
  <c r="L26" i="14" s="1"/>
  <c r="J79" i="14"/>
  <c r="L79" i="14" s="1"/>
  <c r="J77" i="14"/>
  <c r="L77" i="14" s="1"/>
  <c r="J82" i="14"/>
  <c r="L82" i="14" s="1"/>
  <c r="J74" i="14"/>
  <c r="L74" i="14" s="1"/>
  <c r="J70" i="14"/>
  <c r="L70" i="14" s="1"/>
  <c r="J54" i="14"/>
  <c r="L54" i="14" s="1"/>
  <c r="J42" i="14"/>
  <c r="L42" i="14" s="1"/>
  <c r="J30" i="14"/>
  <c r="L30" i="14" s="1"/>
  <c r="J18" i="14"/>
  <c r="L18" i="14" s="1"/>
  <c r="J85" i="14"/>
  <c r="L85" i="14" s="1"/>
  <c r="D53" i="3"/>
  <c r="D54" i="3"/>
  <c r="D55" i="3"/>
  <c r="D56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59" i="2"/>
  <c r="D60" i="2"/>
  <c r="D61" i="2"/>
  <c r="D62" i="2"/>
  <c r="D63" i="2"/>
  <c r="D64" i="2"/>
  <c r="D65" i="2"/>
  <c r="D66" i="2"/>
  <c r="D67" i="2"/>
  <c r="D72" i="2"/>
  <c r="D73" i="2"/>
  <c r="D74" i="2"/>
  <c r="D79" i="2"/>
  <c r="D80" i="2"/>
  <c r="D81" i="2"/>
  <c r="D82" i="2"/>
  <c r="D83" i="2"/>
  <c r="D52" i="1"/>
  <c r="D53" i="1"/>
  <c r="D54" i="1"/>
  <c r="D55" i="1"/>
  <c r="D56" i="1"/>
  <c r="D57" i="1"/>
  <c r="D51" i="1"/>
  <c r="F66" i="21" l="1"/>
  <c r="F54" i="21"/>
  <c r="F42" i="21"/>
  <c r="F23" i="21"/>
  <c r="F57" i="21"/>
  <c r="F45" i="21"/>
  <c r="F41" i="21"/>
  <c r="F36" i="21"/>
  <c r="F28" i="21"/>
  <c r="F58" i="21"/>
  <c r="F50" i="21"/>
  <c r="F31" i="21"/>
  <c r="F65" i="21"/>
  <c r="F53" i="21"/>
  <c r="F38" i="21"/>
  <c r="F34" i="21"/>
  <c r="F30" i="21"/>
  <c r="F26" i="21"/>
  <c r="F22" i="21"/>
  <c r="F64" i="21"/>
  <c r="F60" i="21"/>
  <c r="F56" i="21"/>
  <c r="F52" i="21"/>
  <c r="F48" i="21"/>
  <c r="F44" i="21"/>
  <c r="F40" i="21"/>
  <c r="F32" i="21"/>
  <c r="F24" i="21"/>
  <c r="F62" i="21"/>
  <c r="F46" i="21"/>
  <c r="F35" i="21"/>
  <c r="F27" i="21"/>
  <c r="F61" i="21"/>
  <c r="F49" i="21"/>
  <c r="F37" i="21"/>
  <c r="F33" i="21"/>
  <c r="F29" i="21"/>
  <c r="F25" i="21"/>
  <c r="F67" i="21"/>
  <c r="F63" i="21"/>
  <c r="F59" i="21"/>
  <c r="F55" i="21"/>
  <c r="F51" i="21"/>
  <c r="F47" i="21"/>
  <c r="F43" i="21"/>
  <c r="F39" i="21"/>
  <c r="F21" i="21"/>
  <c r="F17" i="21"/>
  <c r="F19" i="21"/>
  <c r="F18" i="21"/>
  <c r="F20" i="21"/>
  <c r="B47" i="3"/>
  <c r="C47" i="3"/>
  <c r="G47" i="3"/>
  <c r="K18" i="1" l="1"/>
  <c r="Q18" i="1" s="1"/>
  <c r="K17" i="1"/>
  <c r="Q17" i="1" s="1"/>
  <c r="K16" i="1"/>
  <c r="Q16" i="1" s="1"/>
  <c r="K15" i="1"/>
  <c r="Q15" i="1" s="1"/>
  <c r="Q27" i="1" s="1"/>
  <c r="C52" i="2"/>
  <c r="B52" i="2"/>
  <c r="H46" i="3"/>
  <c r="D46" i="3"/>
  <c r="C46" i="3"/>
  <c r="D23" i="1"/>
  <c r="E12" i="1" s="1"/>
  <c r="C44" i="1"/>
  <c r="C11" i="1" l="1"/>
  <c r="M11" i="1" s="1"/>
  <c r="N11" i="1" s="1"/>
  <c r="K27" i="1"/>
  <c r="C16" i="1"/>
  <c r="M16" i="1" s="1"/>
  <c r="N16" i="1" s="1"/>
  <c r="E19" i="1"/>
  <c r="E14" i="1"/>
  <c r="C19" i="1"/>
  <c r="M19" i="1" s="1"/>
  <c r="N19" i="1" s="1"/>
  <c r="E21" i="1"/>
  <c r="E15" i="1"/>
  <c r="C13" i="1"/>
  <c r="M13" i="1" s="1"/>
  <c r="C15" i="1"/>
  <c r="M15" i="1" s="1"/>
  <c r="N15" i="1" s="1"/>
  <c r="E13" i="1"/>
  <c r="E18" i="1"/>
  <c r="E11" i="1"/>
  <c r="C20" i="1"/>
  <c r="M20" i="1" s="1"/>
  <c r="N20" i="1" s="1"/>
  <c r="C12" i="1"/>
  <c r="M12" i="1" s="1"/>
  <c r="N12" i="1" s="1"/>
  <c r="E22" i="1"/>
  <c r="E17" i="1"/>
  <c r="L15" i="1"/>
  <c r="L16" i="1" s="1"/>
  <c r="L17" i="1" s="1"/>
  <c r="L18" i="1" s="1"/>
  <c r="L19" i="1" s="1"/>
  <c r="L20" i="1" s="1"/>
  <c r="L21" i="1" s="1"/>
  <c r="G19" i="1"/>
  <c r="G15" i="1"/>
  <c r="G22" i="1"/>
  <c r="G18" i="1"/>
  <c r="C22" i="1"/>
  <c r="M22" i="1" s="1"/>
  <c r="C18" i="1"/>
  <c r="M18" i="1" s="1"/>
  <c r="N18" i="1" s="1"/>
  <c r="C14" i="1"/>
  <c r="M14" i="1" s="1"/>
  <c r="N28" i="1" s="1"/>
  <c r="G21" i="1"/>
  <c r="G17" i="1"/>
  <c r="C21" i="1"/>
  <c r="M21" i="1" s="1"/>
  <c r="N21" i="1" s="1"/>
  <c r="C17" i="1"/>
  <c r="M17" i="1" s="1"/>
  <c r="N17" i="1" s="1"/>
  <c r="E20" i="1"/>
  <c r="E16" i="1"/>
  <c r="G20" i="1"/>
  <c r="G16" i="1"/>
  <c r="G24" i="1" l="1"/>
  <c r="L22" i="1"/>
  <c r="L23" i="1" s="1"/>
  <c r="L24" i="1" s="1"/>
  <c r="L25" i="1" s="1"/>
  <c r="L26" i="1" s="1"/>
  <c r="M24" i="1"/>
  <c r="N24" i="1" s="1"/>
  <c r="M23" i="1"/>
  <c r="N23" i="1" s="1"/>
  <c r="N22" i="1"/>
  <c r="N14" i="1"/>
  <c r="E24" i="1"/>
  <c r="M26" i="1"/>
  <c r="N26" i="1" s="1"/>
  <c r="C24" i="1"/>
  <c r="M25" i="1"/>
  <c r="N25" i="1" s="1"/>
  <c r="M27" i="1" l="1"/>
</calcChain>
</file>

<file path=xl/comments1.xml><?xml version="1.0" encoding="utf-8"?>
<comments xmlns="http://schemas.openxmlformats.org/spreadsheetml/2006/main">
  <authors>
    <author>Author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</rPr>
          <t>Weighted Sum of SQuares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</rPr>
          <t>Weighting Factor (WT):
0 = Not include the value
1 = Include the value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K14" authorId="0" shapeId="0">
      <text>
        <r>
          <rPr>
            <b/>
            <sz val="9"/>
            <color indexed="81"/>
            <rFont val="Tahoma"/>
            <family val="2"/>
          </rPr>
          <t>Weighting Factor (WT):
0 = Not include the value
1 = Include the value</t>
        </r>
      </text>
    </comment>
  </commentList>
</comments>
</file>

<file path=xl/sharedStrings.xml><?xml version="1.0" encoding="utf-8"?>
<sst xmlns="http://schemas.openxmlformats.org/spreadsheetml/2006/main" count="404" uniqueCount="200">
  <si>
    <t>Oras Joseph Mkinga</t>
  </si>
  <si>
    <t>C7PLUS CHARACTERIZATION</t>
  </si>
  <si>
    <t>Component</t>
  </si>
  <si>
    <t>Separator Liquid</t>
  </si>
  <si>
    <t>H2S</t>
  </si>
  <si>
    <t>CO2</t>
  </si>
  <si>
    <t>N2</t>
  </si>
  <si>
    <t>C1</t>
  </si>
  <si>
    <t>C2</t>
  </si>
  <si>
    <t>C3</t>
  </si>
  <si>
    <t>I-C4</t>
  </si>
  <si>
    <t>N-C4</t>
  </si>
  <si>
    <t>I-C5</t>
  </si>
  <si>
    <t>N-C5</t>
  </si>
  <si>
    <t>C6</t>
  </si>
  <si>
    <t>C7</t>
  </si>
  <si>
    <t>C7+</t>
  </si>
  <si>
    <t>[mol-%]</t>
  </si>
  <si>
    <t>Average</t>
  </si>
  <si>
    <t>Total</t>
  </si>
  <si>
    <t>[wt-%]</t>
  </si>
  <si>
    <t>Separator Gas</t>
  </si>
  <si>
    <t>Well Stream</t>
  </si>
  <si>
    <t>HYDROCARBON ANALYSIS OF SEPARATOR PRODUCTS AND CALCULATED WELL STREAM</t>
  </si>
  <si>
    <t>Methylcyclopentane</t>
  </si>
  <si>
    <t>Benzene</t>
  </si>
  <si>
    <t>Cyclohexane</t>
  </si>
  <si>
    <t>n-Heptane</t>
  </si>
  <si>
    <t>Methylcyclohexane</t>
  </si>
  <si>
    <t>Toluene</t>
  </si>
  <si>
    <t>n-Octane</t>
  </si>
  <si>
    <t>Ethylbenzene</t>
  </si>
  <si>
    <t>M&amp;P-Xylene</t>
  </si>
  <si>
    <t>O-Xylene</t>
  </si>
  <si>
    <t>n-Nonane</t>
  </si>
  <si>
    <t>n-Decane</t>
  </si>
  <si>
    <t>Undecanes</t>
  </si>
  <si>
    <t>HYDROCARBON ANALYSIS OF HEPTANES PLUS FRACTION OF SEPARATOR LIQUID</t>
  </si>
  <si>
    <t>1,2,3Trimethylbenzene</t>
  </si>
  <si>
    <t>C8</t>
  </si>
  <si>
    <t>C9</t>
  </si>
  <si>
    <t>C10</t>
  </si>
  <si>
    <t>C11</t>
  </si>
  <si>
    <t>MW</t>
  </si>
  <si>
    <t>[kg/kmol]</t>
  </si>
  <si>
    <t>Average MW</t>
  </si>
  <si>
    <t>MW avg</t>
  </si>
  <si>
    <t>cum [mol-%]</t>
  </si>
  <si>
    <t>COMPOSITION ANALYSIS OF SEPARATOR LIQUID</t>
  </si>
  <si>
    <t>ACKERMAN STATE WELL 41-16</t>
  </si>
  <si>
    <t xml:space="preserve">WTC-14-004429-SM ENERGY - RUSH - RECOMBINED FLUID 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</si>
  <si>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</si>
  <si>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</si>
  <si>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</si>
  <si>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</si>
  <si>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</si>
  <si>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</si>
  <si>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</si>
  <si>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</si>
  <si>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</si>
  <si>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</si>
  <si>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</si>
  <si>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</si>
  <si>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</si>
  <si>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</si>
  <si>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</si>
  <si>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</si>
  <si>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</si>
  <si>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</si>
  <si>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</si>
  <si>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</si>
  <si>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</si>
  <si>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</si>
  <si>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</si>
  <si>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</si>
  <si>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C36+</t>
  </si>
  <si>
    <t>Molecular Weight</t>
  </si>
  <si>
    <t>C30+</t>
  </si>
  <si>
    <t>Dynamite State 3975-16-21-1FH</t>
  </si>
  <si>
    <t>Specific Gravity</t>
  </si>
  <si>
    <t>Reservoir Fluid</t>
  </si>
  <si>
    <t>[water=1.0]</t>
  </si>
  <si>
    <t>HYDROCARBON ANALYSIS OFRESERVOIR FLUID</t>
  </si>
  <si>
    <t>MW/SG</t>
  </si>
  <si>
    <t>SG</t>
  </si>
  <si>
    <t>** Residual Fluid (Properties calculated to standard conditions)</t>
  </si>
  <si>
    <t>Rush Reservoir Fluid Plus Fractions</t>
  </si>
  <si>
    <t>C6+</t>
  </si>
  <si>
    <t>C12+</t>
  </si>
  <si>
    <t>Rush Residual Oil After DLE Plus Fractions</t>
  </si>
  <si>
    <t>Dynamite Reservoir Fluid Plus Fractions</t>
  </si>
  <si>
    <t>C10+</t>
  </si>
  <si>
    <t>C20+</t>
  </si>
  <si>
    <t>Dynamite Reservoir Fluid</t>
  </si>
  <si>
    <t>Rush</t>
  </si>
  <si>
    <t>Dynamite</t>
  </si>
  <si>
    <t>Ackerman</t>
  </si>
  <si>
    <t>Linear v(M)</t>
  </si>
  <si>
    <t>Best-Fit to All Data</t>
  </si>
  <si>
    <t>Slope</t>
  </si>
  <si>
    <t>Intercept</t>
  </si>
  <si>
    <t>Mmin</t>
  </si>
  <si>
    <t>Søreide Model</t>
  </si>
  <si>
    <t>Exp</t>
  </si>
  <si>
    <t>Cf</t>
  </si>
  <si>
    <t>M</t>
  </si>
  <si>
    <t>v = M/SG</t>
  </si>
  <si>
    <t>MWo</t>
  </si>
  <si>
    <t>SGo</t>
  </si>
  <si>
    <t>ΔSG</t>
  </si>
  <si>
    <t>WT</t>
  </si>
  <si>
    <t xml:space="preserve">Residual (R) </t>
  </si>
  <si>
    <t>WSSQ</t>
  </si>
  <si>
    <t>Best-Fit to Linear Model</t>
  </si>
  <si>
    <t>R</t>
  </si>
  <si>
    <t>Minimize</t>
  </si>
  <si>
    <t>All Lab Data</t>
  </si>
  <si>
    <t xml:space="preserve">C7    </t>
  </si>
  <si>
    <t xml:space="preserve">C8    </t>
  </si>
  <si>
    <t xml:space="preserve">C9    </t>
  </si>
  <si>
    <t xml:space="preserve">C10   </t>
  </si>
  <si>
    <t xml:space="preserve">C11   </t>
  </si>
  <si>
    <t xml:space="preserve">C12   </t>
  </si>
  <si>
    <t xml:space="preserve">C13   </t>
  </si>
  <si>
    <t xml:space="preserve">C14   </t>
  </si>
  <si>
    <t xml:space="preserve">C15   </t>
  </si>
  <si>
    <t xml:space="preserve">C16   </t>
  </si>
  <si>
    <t xml:space="preserve">C17   </t>
  </si>
  <si>
    <t xml:space="preserve">C18   </t>
  </si>
  <si>
    <t xml:space="preserve">C19   </t>
  </si>
  <si>
    <t xml:space="preserve">C20   </t>
  </si>
  <si>
    <t xml:space="preserve">C21   </t>
  </si>
  <si>
    <t xml:space="preserve">C22   </t>
  </si>
  <si>
    <t xml:space="preserve">C23   </t>
  </si>
  <si>
    <t xml:space="preserve">C24   </t>
  </si>
  <si>
    <t xml:space="preserve">C25   </t>
  </si>
  <si>
    <t xml:space="preserve">C26   </t>
  </si>
  <si>
    <t xml:space="preserve">C27   </t>
  </si>
  <si>
    <t xml:space="preserve">C28   </t>
  </si>
  <si>
    <t xml:space="preserve">C29   </t>
  </si>
  <si>
    <t xml:space="preserve">C30+  </t>
  </si>
  <si>
    <t>------</t>
  </si>
  <si>
    <t>Totals</t>
  </si>
  <si>
    <t>--------</t>
  </si>
  <si>
    <t>Ackerman Phazecomp</t>
  </si>
  <si>
    <t>Rush Phazecomp</t>
  </si>
  <si>
    <t>MASS</t>
  </si>
  <si>
    <t>Dynamite Phazecomp</t>
  </si>
  <si>
    <t>C7+ (@3855 PSIA)</t>
  </si>
  <si>
    <t>C7+ (@3315 PSIA)</t>
  </si>
  <si>
    <t>C7+ (@2615 PSIA)</t>
  </si>
  <si>
    <t>C7+ (@1915 PSIA)</t>
  </si>
  <si>
    <t>C7+ (@1215 PSIA)</t>
  </si>
  <si>
    <t>C7+ (@715 PSIA)</t>
  </si>
  <si>
    <t>C7+ (@715 PSIA)**</t>
  </si>
  <si>
    <t>OIL</t>
  </si>
  <si>
    <t>CVD GASES</t>
  </si>
  <si>
    <t>DLE GASES</t>
  </si>
  <si>
    <t>C7+ (@2915 PSIA)</t>
  </si>
  <si>
    <t>C7+ (@2515 PSIA)</t>
  </si>
  <si>
    <t>C7+ (@2115 PSIA)</t>
  </si>
  <si>
    <t>C7+ (@1715 PSIA)</t>
  </si>
  <si>
    <t>C7+ (@1315 PSIA)</t>
  </si>
  <si>
    <t>C7+ (@915 PSIA)</t>
  </si>
  <si>
    <t>C7+ (@615 PSIA)</t>
  </si>
  <si>
    <t>C7+ (@315 PSIA)</t>
  </si>
  <si>
    <t>C7+ (@15 PSIA)</t>
  </si>
  <si>
    <t>Residual Oil After DLE</t>
  </si>
  <si>
    <t>Reservoir Fluid Plus</t>
  </si>
  <si>
    <t>SCN</t>
  </si>
  <si>
    <t>CN+</t>
  </si>
  <si>
    <r>
      <rPr>
        <sz val="12"/>
        <color theme="1"/>
        <rFont val="Calibri"/>
        <family val="2"/>
      </rPr>
      <t>Δ</t>
    </r>
    <r>
      <rPr>
        <sz val="12"/>
        <color theme="1"/>
        <rFont val="Calibri Light"/>
        <family val="2"/>
      </rPr>
      <t>SG</t>
    </r>
  </si>
  <si>
    <t>Ackerman C7+ From Depletion Experiment AT 248°F</t>
  </si>
  <si>
    <t>Rush C7+ From DLE AT 248°F</t>
  </si>
  <si>
    <t>(WR)^2</t>
  </si>
  <si>
    <t>CCE</t>
  </si>
  <si>
    <t>TEMP</t>
  </si>
  <si>
    <t>LDEN</t>
  </si>
  <si>
    <t>F</t>
  </si>
  <si>
    <t>PSIG</t>
  </si>
  <si>
    <t>G/CC</t>
  </si>
  <si>
    <t>PRES</t>
  </si>
  <si>
    <t>RVOL</t>
  </si>
  <si>
    <t>Fg</t>
  </si>
  <si>
    <t>SepGas</t>
  </si>
  <si>
    <t>WellStream</t>
  </si>
  <si>
    <t>C36p</t>
  </si>
  <si>
    <t>C30p</t>
  </si>
  <si>
    <t>C11p</t>
  </si>
  <si>
    <t>Shape</t>
  </si>
  <si>
    <t>Bound</t>
  </si>
  <si>
    <t>Gamma Parameters</t>
  </si>
  <si>
    <t>ACKERMAN</t>
  </si>
  <si>
    <t>SepOil</t>
  </si>
  <si>
    <t>RUSH</t>
  </si>
  <si>
    <t>DYNAMITE</t>
  </si>
  <si>
    <t>Used for splitting</t>
  </si>
  <si>
    <t>x</t>
  </si>
  <si>
    <t>Composite</t>
  </si>
  <si>
    <t>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</si>
</sst>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00"/>
    <numFmt numFmtId="167" formatCode="0.000000"/>
    <numFmt numFmtId="168" formatCode="0.00000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b/>
      <sz val="9"/>
      <color indexed="81"/>
      <name val="Tahoma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  <font>
      <sz val="12"/>
      <color rgb="FF7030A0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rgb="FF00B0F0"/>
      <name val="Calibri Light"/>
      <family val="2"/>
    </font>
    <font>
      <sz val="12"/>
      <color rgb="FF0070C0"/>
      <name val="Calibri Light"/>
      <family val="2"/>
    </font>
    <font>
      <b/>
      <sz val="12"/>
      <color rgb="FF00B0F0"/>
      <name val="Calibri Light"/>
      <family val="2"/>
    </font>
    <font>
      <b/>
      <sz val="12"/>
      <color rgb="FF0070C0"/>
      <name val="Calibri Light"/>
      <family val="2"/>
    </font>
    <font>
      <b/>
      <sz val="12"/>
      <color rgb="FF00B050"/>
      <name val="Calibri Light"/>
      <family val="2"/>
    </font>
    <font>
      <sz val="12"/>
      <color rgb="FF00B050"/>
      <name val="Calibri Light"/>
      <family val="2"/>
    </font>
    <font>
      <b/>
      <sz val="12"/>
      <color theme="9" tint="-0.249977111117893"/>
      <name val="Calibri Light"/>
      <family val="2"/>
    </font>
    <font>
      <sz val="12"/>
      <color theme="9" tint="-0.249977111117893"/>
      <name val="Calibri Light"/>
      <family val="2"/>
    </font>
    <font>
      <b/>
      <sz val="12"/>
      <color rgb="FFBC149C"/>
      <name val="Calibri Light"/>
      <family val="2"/>
    </font>
    <font>
      <b/>
      <sz val="12"/>
      <color indexed="12"/>
      <name val="Calibri Light"/>
      <family val="2"/>
    </font>
    <font>
      <b/>
      <sz val="12"/>
      <color indexed="17"/>
      <name val="Calibri Light"/>
      <family val="2"/>
    </font>
    <font>
      <b/>
      <sz val="12"/>
      <color indexed="53"/>
      <name val="Calibri Light"/>
      <family val="2"/>
    </font>
    <font>
      <b/>
      <sz val="12"/>
      <color indexed="14"/>
      <name val="Calibri Light"/>
      <family val="2"/>
    </font>
    <font>
      <sz val="11"/>
      <color theme="1"/>
      <name val="Calibri Light"/>
      <family val="2"/>
    </font>
    <font>
      <b/>
      <sz val="12"/>
      <name val="Calibri Light"/>
      <family val="2"/>
    </font>
    <font>
      <sz val="12"/>
      <color rgb="FFBC149C"/>
      <name val="Calibri Light"/>
      <family val="2"/>
    </font>
    <font>
      <sz val="12"/>
      <color rgb="FF332F36"/>
      <name val="Times New Roman"/>
      <family val="1"/>
    </font>
    <font>
      <sz val="12"/>
      <color rgb="FF424448"/>
      <name val="Times New Roman"/>
      <family val="1"/>
    </font>
    <font>
      <sz val="12"/>
      <color rgb="FF281A20"/>
      <name val="Times New Roman"/>
      <family val="1"/>
    </font>
    <font>
      <sz val="12"/>
      <color rgb="FF332F36"/>
      <name val="Arial"/>
      <family val="2"/>
    </font>
    <font>
      <sz val="12"/>
      <color rgb="FF000000"/>
      <name val="Times New Roman"/>
      <family val="1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15" fontId="0" fillId="0" borderId="0" xfId="0" applyNumberFormat="1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15" fontId="3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2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165" fontId="3" fillId="0" borderId="0" xfId="0" applyNumberFormat="1" applyFont="1"/>
    <xf numFmtId="11" fontId="3" fillId="0" borderId="0" xfId="0" applyNumberFormat="1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2" fontId="5" fillId="0" borderId="7" xfId="0" applyNumberFormat="1" applyFont="1" applyBorder="1" applyAlignment="1">
      <alignment horizontal="right" vertical="center"/>
    </xf>
    <xf numFmtId="165" fontId="5" fillId="0" borderId="7" xfId="0" applyNumberFormat="1" applyFont="1" applyBorder="1" applyAlignment="1">
      <alignment horizontal="right" vertical="center"/>
    </xf>
    <xf numFmtId="165" fontId="5" fillId="0" borderId="8" xfId="0" applyNumberFormat="1" applyFont="1" applyBorder="1" applyAlignment="1">
      <alignment horizontal="right" vertical="center"/>
    </xf>
    <xf numFmtId="2" fontId="5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0" fontId="6" fillId="0" borderId="0" xfId="0" applyFont="1"/>
    <xf numFmtId="11" fontId="6" fillId="0" borderId="0" xfId="0" applyNumberFormat="1" applyFont="1"/>
    <xf numFmtId="1" fontId="4" fillId="0" borderId="0" xfId="0" applyNumberFormat="1" applyFont="1"/>
    <xf numFmtId="168" fontId="7" fillId="0" borderId="0" xfId="0" applyNumberFormat="1" applyFont="1"/>
    <xf numFmtId="168" fontId="0" fillId="0" borderId="0" xfId="0" applyNumberFormat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/>
    <xf numFmtId="2" fontId="8" fillId="0" borderId="0" xfId="0" applyNumberFormat="1" applyFont="1" applyBorder="1"/>
    <xf numFmtId="0" fontId="3" fillId="0" borderId="0" xfId="0" applyFont="1" applyAlignment="1">
      <alignment horizontal="center"/>
    </xf>
    <xf numFmtId="2" fontId="4" fillId="0" borderId="0" xfId="0" applyNumberFormat="1" applyFont="1"/>
    <xf numFmtId="2" fontId="9" fillId="0" borderId="0" xfId="0" applyNumberFormat="1" applyFont="1"/>
    <xf numFmtId="165" fontId="10" fillId="0" borderId="0" xfId="0" applyNumberFormat="1" applyFont="1"/>
    <xf numFmtId="2" fontId="8" fillId="0" borderId="0" xfId="0" applyNumberFormat="1" applyFont="1"/>
    <xf numFmtId="2" fontId="3" fillId="0" borderId="0" xfId="0" applyNumberFormat="1" applyFont="1"/>
    <xf numFmtId="0" fontId="11" fillId="0" borderId="0" xfId="0" applyFont="1" applyAlignment="1">
      <alignment horizontal="left"/>
    </xf>
    <xf numFmtId="165" fontId="11" fillId="0" borderId="0" xfId="0" applyNumberFormat="1" applyFont="1"/>
    <xf numFmtId="166" fontId="3" fillId="0" borderId="0" xfId="0" applyNumberFormat="1" applyFont="1"/>
    <xf numFmtId="0" fontId="12" fillId="0" borderId="0" xfId="0" applyFont="1" applyAlignment="1">
      <alignment horizontal="left"/>
    </xf>
    <xf numFmtId="165" fontId="12" fillId="0" borderId="0" xfId="0" applyNumberFormat="1" applyFont="1"/>
    <xf numFmtId="2" fontId="13" fillId="0" borderId="0" xfId="0" applyNumberFormat="1" applyFont="1"/>
    <xf numFmtId="0" fontId="14" fillId="0" borderId="0" xfId="0" applyFont="1" applyAlignment="1">
      <alignment horizontal="left"/>
    </xf>
    <xf numFmtId="165" fontId="14" fillId="0" borderId="0" xfId="0" applyNumberFormat="1" applyFont="1"/>
    <xf numFmtId="2" fontId="15" fillId="0" borderId="0" xfId="0" applyNumberFormat="1" applyFont="1"/>
    <xf numFmtId="0" fontId="16" fillId="0" borderId="0" xfId="0" applyFont="1" applyAlignment="1">
      <alignment horizontal="left"/>
    </xf>
    <xf numFmtId="165" fontId="6" fillId="0" borderId="0" xfId="0" applyNumberFormat="1" applyFont="1"/>
    <xf numFmtId="0" fontId="6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/>
    <xf numFmtId="164" fontId="20" fillId="0" borderId="0" xfId="0" applyNumberFormat="1" applyFont="1"/>
    <xf numFmtId="0" fontId="21" fillId="0" borderId="0" xfId="0" applyFont="1" applyAlignment="1">
      <alignment horizontal="center"/>
    </xf>
    <xf numFmtId="165" fontId="4" fillId="0" borderId="0" xfId="0" applyNumberFormat="1" applyFont="1" applyBorder="1"/>
    <xf numFmtId="165" fontId="8" fillId="0" borderId="0" xfId="0" applyNumberFormat="1" applyFont="1" applyBorder="1"/>
    <xf numFmtId="2" fontId="4" fillId="0" borderId="0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/>
    <xf numFmtId="165" fontId="4" fillId="0" borderId="0" xfId="0" applyNumberFormat="1" applyFont="1" applyBorder="1" applyAlignment="1">
      <alignment horizontal="right" vertical="top"/>
    </xf>
    <xf numFmtId="167" fontId="3" fillId="0" borderId="0" xfId="0" applyNumberFormat="1" applyFont="1"/>
    <xf numFmtId="167" fontId="22" fillId="0" borderId="0" xfId="0" applyNumberFormat="1" applyFont="1"/>
    <xf numFmtId="164" fontId="7" fillId="0" borderId="0" xfId="0" applyNumberFormat="1" applyFont="1"/>
    <xf numFmtId="0" fontId="6" fillId="0" borderId="0" xfId="0" applyFont="1" applyBorder="1"/>
    <xf numFmtId="0" fontId="3" fillId="0" borderId="0" xfId="0" applyFont="1" applyAlignment="1">
      <alignment horizontal="center" vertical="center"/>
    </xf>
    <xf numFmtId="168" fontId="4" fillId="0" borderId="0" xfId="0" applyNumberFormat="1" applyFont="1"/>
    <xf numFmtId="168" fontId="23" fillId="0" borderId="0" xfId="0" applyNumberFormat="1" applyFont="1"/>
    <xf numFmtId="11" fontId="11" fillId="0" borderId="0" xfId="0" applyNumberFormat="1" applyFont="1"/>
    <xf numFmtId="0" fontId="23" fillId="0" borderId="0" xfId="0" applyFont="1"/>
    <xf numFmtId="0" fontId="3" fillId="0" borderId="0" xfId="0" applyFont="1" applyAlignment="1">
      <alignment horizontal="center"/>
    </xf>
    <xf numFmtId="1" fontId="24" fillId="0" borderId="0" xfId="0" applyNumberFormat="1" applyFont="1" applyBorder="1" applyAlignment="1">
      <alignment horizontal="left" vertical="top"/>
    </xf>
    <xf numFmtId="167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/>
    </xf>
    <xf numFmtId="1" fontId="25" fillId="0" borderId="0" xfId="0" applyNumberFormat="1" applyFont="1" applyBorder="1" applyAlignment="1">
      <alignment horizontal="left" vertical="top"/>
    </xf>
    <xf numFmtId="167" fontId="26" fillId="0" borderId="0" xfId="0" applyNumberFormat="1" applyFont="1" applyBorder="1" applyAlignment="1">
      <alignment horizontal="left" vertical="top"/>
    </xf>
    <xf numFmtId="1" fontId="27" fillId="0" borderId="0" xfId="0" applyNumberFormat="1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167" fontId="25" fillId="0" borderId="0" xfId="0" applyNumberFormat="1" applyFont="1" applyBorder="1" applyAlignment="1">
      <alignment horizontal="left" vertical="top"/>
    </xf>
    <xf numFmtId="1" fontId="26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6" fillId="0" borderId="0" xfId="0" applyFont="1" applyAlignment="1"/>
    <xf numFmtId="0" fontId="3" fillId="0" borderId="0" xfId="0" applyFont="1" applyAlignment="1"/>
    <xf numFmtId="2" fontId="23" fillId="0" borderId="0" xfId="0" applyNumberFormat="1" applyFont="1"/>
    <xf numFmtId="168" fontId="3" fillId="0" borderId="0" xfId="0" applyNumberFormat="1" applyFont="1"/>
    <xf numFmtId="15" fontId="3" fillId="0" borderId="0" xfId="0" applyNumberFormat="1" applyFont="1" applyFill="1" applyAlignment="1"/>
    <xf numFmtId="165" fontId="7" fillId="0" borderId="0" xfId="0" applyNumberFormat="1" applyFont="1"/>
    <xf numFmtId="0" fontId="3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right" vertical="top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2" fontId="7" fillId="0" borderId="0" xfId="0" applyNumberFormat="1" applyFont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5" fontId="3" fillId="2" borderId="0" xfId="0" applyNumberFormat="1" applyFont="1" applyFill="1" applyAlignment="1">
      <alignment horizontal="center"/>
    </xf>
    <xf numFmtId="15" fontId="3" fillId="3" borderId="0" xfId="0" applyNumberFormat="1" applyFont="1" applyFill="1" applyAlignment="1">
      <alignment horizontal="center"/>
    </xf>
    <xf numFmtId="15" fontId="3" fillId="4" borderId="0" xfId="0" applyNumberFormat="1" applyFont="1" applyFill="1" applyAlignment="1">
      <alignment horizontal="center"/>
    </xf>
    <xf numFmtId="0" fontId="3" fillId="0" borderId="9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0" fontId="3" fillId="0" borderId="0" xfId="0" applyNumberFormat="1" applyFont="1"/>
    <xf numFmtId="1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BC14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worksheet" Target="worksheets/sheet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8.xml"/><Relationship Id="rId17" Type="http://schemas.openxmlformats.org/officeDocument/2006/relationships/chartsheet" Target="chartsheets/sheet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7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chartsheet" Target="chartsheets/sheet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'LabData-Ackerman'!$A$49:$D$49</c:f>
              <c:strCache>
                <c:ptCount val="1"/>
                <c:pt idx="0">
                  <c:v>Ackerman C7+ From Depletion Experiment AT 248°F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'LabData-Ackerman'!$B$51:$B$56</c:f>
              <c:numCache>
                <c:formatCode>General</c:formatCode>
                <c:ptCount val="6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</c:numCache>
            </c:numRef>
          </c:xVal>
          <c:yVal>
            <c:numRef>
              <c:f>'LabData-Ackerman'!$C$51:$C$56</c:f>
              <c:numCache>
                <c:formatCode>0.000</c:formatCode>
                <c:ptCount val="6"/>
                <c:pt idx="0">
                  <c:v>0.83099999999999996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0.76</c:v>
                </c:pt>
                <c:pt idx="4">
                  <c:v>0.75700000000000001</c:v>
                </c:pt>
                <c:pt idx="5">
                  <c:v>0.75700000000000001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5E-4EEC-BF8A-C4B497776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7376"/>
        <c:axId val="561091688"/>
      </c:scatterChart>
      <c:valAx>
        <c:axId val="56108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91688"/>
        <c:crosses val="autoZero"/>
        <c:crossBetween val="midCat"/>
      </c:valAx>
      <c:valAx>
        <c:axId val="56109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2"/>
          <c:order val="0"/>
          <c:tx>
            <c:strRef>
              <c:f>AllThreeSamples!$A$13</c:f>
              <c:strCache>
                <c:ptCount val="1"/>
                <c:pt idx="0">
                  <c:v>All Lab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AllThreeSamples!$D$16:$D$67</c:f>
              <c:numCache>
                <c:formatCode>0.00</c:formatCode>
                <c:ptCount val="52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  <c:pt idx="6">
                  <c:v>101.78</c:v>
                </c:pt>
                <c:pt idx="7">
                  <c:v>101.84</c:v>
                </c:pt>
                <c:pt idx="8">
                  <c:v>102.27</c:v>
                </c:pt>
                <c:pt idx="9">
                  <c:v>101.55</c:v>
                </c:pt>
                <c:pt idx="10">
                  <c:v>101.25</c:v>
                </c:pt>
                <c:pt idx="11">
                  <c:v>102.27</c:v>
                </c:pt>
                <c:pt idx="12">
                  <c:v>103.74</c:v>
                </c:pt>
                <c:pt idx="13">
                  <c:v>101.08</c:v>
                </c:pt>
                <c:pt idx="14">
                  <c:v>100.61</c:v>
                </c:pt>
                <c:pt idx="15">
                  <c:v>209.93</c:v>
                </c:pt>
                <c:pt idx="16">
                  <c:v>217.2</c:v>
                </c:pt>
                <c:pt idx="17">
                  <c:v>303.62</c:v>
                </c:pt>
                <c:pt idx="18">
                  <c:v>199.58</c:v>
                </c:pt>
                <c:pt idx="19">
                  <c:v>208.5</c:v>
                </c:pt>
                <c:pt idx="20">
                  <c:v>294.32</c:v>
                </c:pt>
                <c:pt idx="21">
                  <c:v>609.34</c:v>
                </c:pt>
                <c:pt idx="22">
                  <c:v>755.98</c:v>
                </c:pt>
                <c:pt idx="23">
                  <c:v>182.98</c:v>
                </c:pt>
                <c:pt idx="24">
                  <c:v>237.89</c:v>
                </c:pt>
                <c:pt idx="25">
                  <c:v>390.96</c:v>
                </c:pt>
                <c:pt idx="26">
                  <c:v>527.75</c:v>
                </c:pt>
                <c:pt idx="27">
                  <c:v>86.18</c:v>
                </c:pt>
                <c:pt idx="28">
                  <c:v>92.46</c:v>
                </c:pt>
                <c:pt idx="29">
                  <c:v>105.31</c:v>
                </c:pt>
                <c:pt idx="30">
                  <c:v>119.34</c:v>
                </c:pt>
                <c:pt idx="31">
                  <c:v>134.01</c:v>
                </c:pt>
                <c:pt idx="32">
                  <c:v>147</c:v>
                </c:pt>
                <c:pt idx="33">
                  <c:v>161</c:v>
                </c:pt>
                <c:pt idx="34">
                  <c:v>175</c:v>
                </c:pt>
                <c:pt idx="35">
                  <c:v>190</c:v>
                </c:pt>
                <c:pt idx="36">
                  <c:v>206</c:v>
                </c:pt>
                <c:pt idx="37">
                  <c:v>222</c:v>
                </c:pt>
                <c:pt idx="38">
                  <c:v>237</c:v>
                </c:pt>
                <c:pt idx="39">
                  <c:v>251</c:v>
                </c:pt>
                <c:pt idx="40">
                  <c:v>263</c:v>
                </c:pt>
                <c:pt idx="41">
                  <c:v>275</c:v>
                </c:pt>
                <c:pt idx="42">
                  <c:v>291</c:v>
                </c:pt>
                <c:pt idx="43">
                  <c:v>305</c:v>
                </c:pt>
                <c:pt idx="44">
                  <c:v>318</c:v>
                </c:pt>
                <c:pt idx="45">
                  <c:v>331</c:v>
                </c:pt>
                <c:pt idx="46">
                  <c:v>345</c:v>
                </c:pt>
                <c:pt idx="47">
                  <c:v>359</c:v>
                </c:pt>
                <c:pt idx="48">
                  <c:v>374</c:v>
                </c:pt>
                <c:pt idx="49">
                  <c:v>388</c:v>
                </c:pt>
                <c:pt idx="50">
                  <c:v>402</c:v>
                </c:pt>
                <c:pt idx="51">
                  <c:v>527.75</c:v>
                </c:pt>
              </c:numCache>
            </c:numRef>
          </c:xVal>
          <c:yVal>
            <c:numRef>
              <c:f>AllThreeSamples!$E$16:$E$67</c:f>
              <c:numCache>
                <c:formatCode>0.0000</c:formatCode>
                <c:ptCount val="52"/>
                <c:pt idx="0">
                  <c:v>0.83099999999999996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0.76</c:v>
                </c:pt>
                <c:pt idx="4">
                  <c:v>0.75700000000000001</c:v>
                </c:pt>
                <c:pt idx="5">
                  <c:v>0.75700000000000001</c:v>
                </c:pt>
                <c:pt idx="6">
                  <c:v>0.73380000000000001</c:v>
                </c:pt>
                <c:pt idx="7">
                  <c:v>0.73380000000000001</c:v>
                </c:pt>
                <c:pt idx="8">
                  <c:v>0.73470000000000002</c:v>
                </c:pt>
                <c:pt idx="9">
                  <c:v>0.73360000000000003</c:v>
                </c:pt>
                <c:pt idx="10">
                  <c:v>0.7329</c:v>
                </c:pt>
                <c:pt idx="11">
                  <c:v>0.73480000000000001</c:v>
                </c:pt>
                <c:pt idx="12">
                  <c:v>0.73699999999999999</c:v>
                </c:pt>
                <c:pt idx="13">
                  <c:v>0.73240000000000005</c:v>
                </c:pt>
                <c:pt idx="14">
                  <c:v>0.73150000000000004</c:v>
                </c:pt>
                <c:pt idx="15">
                  <c:v>0.84450000000000003</c:v>
                </c:pt>
                <c:pt idx="16">
                  <c:v>0.84909999999999997</c:v>
                </c:pt>
                <c:pt idx="17">
                  <c:v>0.8871</c:v>
                </c:pt>
                <c:pt idx="18">
                  <c:v>0.8367</c:v>
                </c:pt>
                <c:pt idx="19">
                  <c:v>0.8427</c:v>
                </c:pt>
                <c:pt idx="20">
                  <c:v>0.88170000000000004</c:v>
                </c:pt>
                <c:pt idx="21">
                  <c:v>0.96740000000000004</c:v>
                </c:pt>
                <c:pt idx="22">
                  <c:v>1.0015000000000001</c:v>
                </c:pt>
                <c:pt idx="23">
                  <c:v>0.82399999999999995</c:v>
                </c:pt>
                <c:pt idx="24">
                  <c:v>0.85199999999999998</c:v>
                </c:pt>
                <c:pt idx="25">
                  <c:v>0.89900000000000002</c:v>
                </c:pt>
                <c:pt idx="26">
                  <c:v>0.92500000000000004</c:v>
                </c:pt>
                <c:pt idx="27">
                  <c:v>0.66400000000000003</c:v>
                </c:pt>
                <c:pt idx="28">
                  <c:v>0.71799999999999997</c:v>
                </c:pt>
                <c:pt idx="29">
                  <c:v>0.745</c:v>
                </c:pt>
                <c:pt idx="30">
                  <c:v>0.76900000000000002</c:v>
                </c:pt>
                <c:pt idx="31">
                  <c:v>0.77900000000000003</c:v>
                </c:pt>
                <c:pt idx="32">
                  <c:v>0.79</c:v>
                </c:pt>
                <c:pt idx="33">
                  <c:v>0.80100000000000005</c:v>
                </c:pt>
                <c:pt idx="34">
                  <c:v>0.81200000000000006</c:v>
                </c:pt>
                <c:pt idx="35">
                  <c:v>0.82299999999999995</c:v>
                </c:pt>
                <c:pt idx="36">
                  <c:v>0.83299999999999996</c:v>
                </c:pt>
                <c:pt idx="37">
                  <c:v>0.84</c:v>
                </c:pt>
                <c:pt idx="38">
                  <c:v>0.84799999999999998</c:v>
                </c:pt>
                <c:pt idx="39">
                  <c:v>0.85299999999999998</c:v>
                </c:pt>
                <c:pt idx="40">
                  <c:v>0.85799999999999998</c:v>
                </c:pt>
                <c:pt idx="41">
                  <c:v>0.86299999999999999</c:v>
                </c:pt>
                <c:pt idx="42">
                  <c:v>0.86799999999999999</c:v>
                </c:pt>
                <c:pt idx="43">
                  <c:v>0.873</c:v>
                </c:pt>
                <c:pt idx="44">
                  <c:v>0.878</c:v>
                </c:pt>
                <c:pt idx="45">
                  <c:v>0.88200000000000001</c:v>
                </c:pt>
                <c:pt idx="46">
                  <c:v>0.88600000000000001</c:v>
                </c:pt>
                <c:pt idx="47">
                  <c:v>0.89</c:v>
                </c:pt>
                <c:pt idx="48">
                  <c:v>0.89400000000000002</c:v>
                </c:pt>
                <c:pt idx="49">
                  <c:v>0.89700000000000002</c:v>
                </c:pt>
                <c:pt idx="50">
                  <c:v>0.9</c:v>
                </c:pt>
                <c:pt idx="51">
                  <c:v>0.92500000000000004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3B-4368-8084-F0AD489EB558}"/>
            </c:ext>
          </c:extLst>
        </c:ser>
        <c:ser>
          <c:idx val="0"/>
          <c:order val="1"/>
          <c:tx>
            <c:strRef>
              <c:f>'SG(MW)_Calcs'!$B$7</c:f>
              <c:strCache>
                <c:ptCount val="1"/>
                <c:pt idx="0">
                  <c:v>Linear v(M)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'SG(MW)_Calcs'!$A$16:$A$88</c:f>
              <c:numCache>
                <c:formatCode>General</c:formatCode>
                <c:ptCount val="73"/>
                <c:pt idx="0">
                  <c:v>84</c:v>
                </c:pt>
                <c:pt idx="1">
                  <c:v>90</c:v>
                </c:pt>
                <c:pt idx="2">
                  <c:v>100</c:v>
                </c:pt>
                <c:pt idx="3">
                  <c:v>110</c:v>
                </c:pt>
                <c:pt idx="4">
                  <c:v>120</c:v>
                </c:pt>
                <c:pt idx="5">
                  <c:v>130</c:v>
                </c:pt>
                <c:pt idx="6">
                  <c:v>140</c:v>
                </c:pt>
                <c:pt idx="7">
                  <c:v>150</c:v>
                </c:pt>
                <c:pt idx="8">
                  <c:v>160</c:v>
                </c:pt>
                <c:pt idx="9">
                  <c:v>170</c:v>
                </c:pt>
                <c:pt idx="10">
                  <c:v>180</c:v>
                </c:pt>
                <c:pt idx="11">
                  <c:v>190</c:v>
                </c:pt>
                <c:pt idx="12">
                  <c:v>200</c:v>
                </c:pt>
                <c:pt idx="13">
                  <c:v>210</c:v>
                </c:pt>
                <c:pt idx="14">
                  <c:v>220</c:v>
                </c:pt>
                <c:pt idx="15">
                  <c:v>230</c:v>
                </c:pt>
                <c:pt idx="16">
                  <c:v>240</c:v>
                </c:pt>
                <c:pt idx="17">
                  <c:v>250</c:v>
                </c:pt>
                <c:pt idx="18">
                  <c:v>260</c:v>
                </c:pt>
                <c:pt idx="19">
                  <c:v>270</c:v>
                </c:pt>
                <c:pt idx="20">
                  <c:v>280</c:v>
                </c:pt>
                <c:pt idx="21">
                  <c:v>290</c:v>
                </c:pt>
                <c:pt idx="22">
                  <c:v>300</c:v>
                </c:pt>
                <c:pt idx="23">
                  <c:v>310</c:v>
                </c:pt>
                <c:pt idx="24">
                  <c:v>320</c:v>
                </c:pt>
                <c:pt idx="25">
                  <c:v>330</c:v>
                </c:pt>
                <c:pt idx="26">
                  <c:v>340</c:v>
                </c:pt>
                <c:pt idx="27">
                  <c:v>350</c:v>
                </c:pt>
                <c:pt idx="28">
                  <c:v>360</c:v>
                </c:pt>
                <c:pt idx="29">
                  <c:v>370</c:v>
                </c:pt>
                <c:pt idx="30">
                  <c:v>380</c:v>
                </c:pt>
                <c:pt idx="31">
                  <c:v>390</c:v>
                </c:pt>
                <c:pt idx="32">
                  <c:v>400</c:v>
                </c:pt>
                <c:pt idx="33">
                  <c:v>410</c:v>
                </c:pt>
                <c:pt idx="34">
                  <c:v>420</c:v>
                </c:pt>
                <c:pt idx="35">
                  <c:v>430</c:v>
                </c:pt>
                <c:pt idx="36">
                  <c:v>440</c:v>
                </c:pt>
                <c:pt idx="37">
                  <c:v>450</c:v>
                </c:pt>
                <c:pt idx="38">
                  <c:v>460</c:v>
                </c:pt>
                <c:pt idx="39">
                  <c:v>470</c:v>
                </c:pt>
                <c:pt idx="40">
                  <c:v>480</c:v>
                </c:pt>
                <c:pt idx="41">
                  <c:v>490</c:v>
                </c:pt>
                <c:pt idx="42">
                  <c:v>500</c:v>
                </c:pt>
                <c:pt idx="43">
                  <c:v>510</c:v>
                </c:pt>
                <c:pt idx="44">
                  <c:v>520</c:v>
                </c:pt>
                <c:pt idx="45">
                  <c:v>530</c:v>
                </c:pt>
                <c:pt idx="46">
                  <c:v>540</c:v>
                </c:pt>
                <c:pt idx="47">
                  <c:v>550</c:v>
                </c:pt>
                <c:pt idx="48">
                  <c:v>560</c:v>
                </c:pt>
                <c:pt idx="49">
                  <c:v>570</c:v>
                </c:pt>
                <c:pt idx="50">
                  <c:v>580</c:v>
                </c:pt>
                <c:pt idx="51">
                  <c:v>590</c:v>
                </c:pt>
                <c:pt idx="52">
                  <c:v>600</c:v>
                </c:pt>
                <c:pt idx="53">
                  <c:v>610</c:v>
                </c:pt>
                <c:pt idx="54">
                  <c:v>620</c:v>
                </c:pt>
                <c:pt idx="55">
                  <c:v>630</c:v>
                </c:pt>
                <c:pt idx="56">
                  <c:v>640</c:v>
                </c:pt>
                <c:pt idx="57">
                  <c:v>650</c:v>
                </c:pt>
                <c:pt idx="58">
                  <c:v>660</c:v>
                </c:pt>
                <c:pt idx="59">
                  <c:v>670</c:v>
                </c:pt>
                <c:pt idx="60">
                  <c:v>680</c:v>
                </c:pt>
                <c:pt idx="61">
                  <c:v>690</c:v>
                </c:pt>
                <c:pt idx="62">
                  <c:v>700</c:v>
                </c:pt>
                <c:pt idx="63">
                  <c:v>710</c:v>
                </c:pt>
                <c:pt idx="64">
                  <c:v>720</c:v>
                </c:pt>
                <c:pt idx="65">
                  <c:v>730</c:v>
                </c:pt>
                <c:pt idx="66">
                  <c:v>740</c:v>
                </c:pt>
                <c:pt idx="67">
                  <c:v>750</c:v>
                </c:pt>
                <c:pt idx="68">
                  <c:v>760</c:v>
                </c:pt>
                <c:pt idx="69">
                  <c:v>770</c:v>
                </c:pt>
                <c:pt idx="70">
                  <c:v>780</c:v>
                </c:pt>
                <c:pt idx="71">
                  <c:v>790</c:v>
                </c:pt>
                <c:pt idx="72">
                  <c:v>800</c:v>
                </c:pt>
              </c:numCache>
            </c:numRef>
          </c:xVal>
          <c:yVal>
            <c:numRef>
              <c:f>'SG(MW)_Calcs'!$C$16:$C$88</c:f>
              <c:numCache>
                <c:formatCode>0.0000</c:formatCode>
                <c:ptCount val="73"/>
                <c:pt idx="0">
                  <c:v>0.67423522461664909</c:v>
                </c:pt>
                <c:pt idx="1">
                  <c:v>0.68960232932342358</c:v>
                </c:pt>
                <c:pt idx="2">
                  <c:v>0.71233188967403682</c:v>
                </c:pt>
                <c:pt idx="3">
                  <c:v>0.73207416576821194</c:v>
                </c:pt>
                <c:pt idx="4">
                  <c:v>0.74938176004796042</c:v>
                </c:pt>
                <c:pt idx="5">
                  <c:v>0.7646788936861052</c:v>
                </c:pt>
                <c:pt idx="6">
                  <c:v>0.77829664220591499</c:v>
                </c:pt>
                <c:pt idx="7">
                  <c:v>0.7904971700201312</c:v>
                </c:pt>
                <c:pt idx="8">
                  <c:v>0.80149077283747761</c:v>
                </c:pt>
                <c:pt idx="9">
                  <c:v>0.81144810073412188</c:v>
                </c:pt>
                <c:pt idx="10">
                  <c:v>0.82050908030048864</c:v>
                </c:pt>
                <c:pt idx="11">
                  <c:v>0.82878953107960729</c:v>
                </c:pt>
                <c:pt idx="12">
                  <c:v>0.83638614275438672</c:v>
                </c:pt>
                <c:pt idx="13">
                  <c:v>0.84338026811460332</c:v>
                </c:pt>
                <c:pt idx="14">
                  <c:v>0.84984084798664972</c:v>
                </c:pt>
                <c:pt idx="15">
                  <c:v>0.85582669137401124</c:v>
                </c:pt>
                <c:pt idx="16">
                  <c:v>0.86138827076304647</c:v>
                </c:pt>
                <c:pt idx="17">
                  <c:v>0.86656914875179369</c:v>
                </c:pt>
                <c:pt idx="18">
                  <c:v>0.8714071214071214</c:v>
                </c:pt>
                <c:pt idx="19">
                  <c:v>0.87593514186905086</c:v>
                </c:pt>
                <c:pt idx="20">
                  <c:v>0.88018207194859721</c:v>
                </c:pt>
                <c:pt idx="21">
                  <c:v>0.88417329796640143</c:v>
                </c:pt>
                <c:pt idx="22">
                  <c:v>0.88793123860488232</c:v>
                </c:pt>
                <c:pt idx="23">
                  <c:v>0.89147576623779967</c:v>
                </c:pt>
                <c:pt idx="24">
                  <c:v>0.89482455846000686</c:v>
                </c:pt>
                <c:pt idx="25">
                  <c:v>0.89799339294558145</c:v>
                </c:pt>
                <c:pt idx="26">
                  <c:v>0.90099639601441595</c:v>
                </c:pt>
                <c:pt idx="27">
                  <c:v>0.90384625316991785</c:v>
                </c:pt>
                <c:pt idx="28">
                  <c:v>0.90655438822688028</c:v>
                </c:pt>
                <c:pt idx="29">
                  <c:v>0.90913111636386856</c:v>
                </c:pt>
                <c:pt idx="30">
                  <c:v>0.91158577542364738</c:v>
                </c:pt>
                <c:pt idx="31">
                  <c:v>0.91392683898483817</c:v>
                </c:pt>
                <c:pt idx="32">
                  <c:v>0.91616201409057174</c:v>
                </c:pt>
                <c:pt idx="33">
                  <c:v>0.91829832600934425</c:v>
                </c:pt>
                <c:pt idx="34">
                  <c:v>0.9203421919921464</c:v>
                </c:pt>
                <c:pt idx="35">
                  <c:v>0.92229948565717046</c:v>
                </c:pt>
                <c:pt idx="36">
                  <c:v>0.92417559336273891</c:v>
                </c:pt>
                <c:pt idx="37">
                  <c:v>0.92597546370793493</c:v>
                </c:pt>
                <c:pt idx="38">
                  <c:v>0.9277036511188913</c:v>
                </c:pt>
                <c:pt idx="39">
                  <c:v>0.92936435432905817</c:v>
                </c:pt>
                <c:pt idx="40">
                  <c:v>0.93096145043793976</c:v>
                </c:pt>
                <c:pt idx="41">
                  <c:v>0.93249852512988363</c:v>
                </c:pt>
                <c:pt idx="42">
                  <c:v>0.93397889954870128</c:v>
                </c:pt>
                <c:pt idx="43">
                  <c:v>0.93540565425206068</c:v>
                </c:pt>
                <c:pt idx="44">
                  <c:v>0.93678165060926843</c:v>
                </c:pt>
                <c:pt idx="45">
                  <c:v>0.93810954995521856</c:v>
                </c:pt>
                <c:pt idx="46">
                  <c:v>0.93939183077030119</c:v>
                </c:pt>
                <c:pt idx="47">
                  <c:v>0.94063080411962074</c:v>
                </c:pt>
                <c:pt idx="48">
                  <c:v>0.94182862755386909</c:v>
                </c:pt>
                <c:pt idx="49">
                  <c:v>0.94298731764775956</c:v>
                </c:pt>
                <c:pt idx="50">
                  <c:v>0.9441087613293051</c:v>
                </c:pt>
                <c:pt idx="51">
                  <c:v>0.94519472613383315</c:v>
                </c:pt>
                <c:pt idx="52">
                  <c:v>0.94624686949993997</c:v>
                </c:pt>
                <c:pt idx="53">
                  <c:v>0.94726674721022164</c:v>
                </c:pt>
                <c:pt idx="54">
                  <c:v>0.94825582106718542</c:v>
                </c:pt>
                <c:pt idx="55">
                  <c:v>0.94921546588399075</c:v>
                </c:pt>
                <c:pt idx="56">
                  <c:v>0.95014697586032837</c:v>
                </c:pt>
                <c:pt idx="57">
                  <c:v>0.95105157040561605</c:v>
                </c:pt>
                <c:pt idx="58">
                  <c:v>0.95193039946461111</c:v>
                </c:pt>
                <c:pt idx="59">
                  <c:v>0.95278454839434468</c:v>
                </c:pt>
                <c:pt idx="60">
                  <c:v>0.95361504243586936</c:v>
                </c:pt>
                <c:pt idx="61">
                  <c:v>0.95442285081955869</c:v>
                </c:pt>
                <c:pt idx="62">
                  <c:v>0.95520889053851943</c:v>
                </c:pt>
                <c:pt idx="63">
                  <c:v>0.95597402982100388</c:v>
                </c:pt>
                <c:pt idx="64">
                  <c:v>0.95671909132946753</c:v>
                </c:pt>
                <c:pt idx="65">
                  <c:v>0.95744485511105049</c:v>
                </c:pt>
                <c:pt idx="66">
                  <c:v>0.95815206132173181</c:v>
                </c:pt>
                <c:pt idx="67">
                  <c:v>0.95884141274415291</c:v>
                </c:pt>
                <c:pt idx="68">
                  <c:v>0.95951357711711605</c:v>
                </c:pt>
                <c:pt idx="69">
                  <c:v>0.96016918929299122</c:v>
                </c:pt>
                <c:pt idx="70">
                  <c:v>0.96080885323767939</c:v>
                </c:pt>
                <c:pt idx="71">
                  <c:v>0.96143314388638046</c:v>
                </c:pt>
                <c:pt idx="72">
                  <c:v>0.96204260886714665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3B-4368-8084-F0AD489EB558}"/>
            </c:ext>
          </c:extLst>
        </c:ser>
        <c:ser>
          <c:idx val="1"/>
          <c:order val="2"/>
          <c:tx>
            <c:strRef>
              <c:f>'SG(MW)_Calcs'!$E$7:$E$8</c:f>
              <c:strCache>
                <c:ptCount val="2"/>
                <c:pt idx="0">
                  <c:v>Søreide Model</c:v>
                </c:pt>
                <c:pt idx="1">
                  <c:v>Best-Fit to All Data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'SG(MW)_Calcs'!$A$17:$A$88</c:f>
              <c:numCache>
                <c:formatCode>General</c:formatCode>
                <c:ptCount val="7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  <c:pt idx="17">
                  <c:v>260</c:v>
                </c:pt>
                <c:pt idx="18">
                  <c:v>270</c:v>
                </c:pt>
                <c:pt idx="19">
                  <c:v>280</c:v>
                </c:pt>
                <c:pt idx="20">
                  <c:v>290</c:v>
                </c:pt>
                <c:pt idx="21">
                  <c:v>300</c:v>
                </c:pt>
                <c:pt idx="22">
                  <c:v>310</c:v>
                </c:pt>
                <c:pt idx="23">
                  <c:v>320</c:v>
                </c:pt>
                <c:pt idx="24">
                  <c:v>330</c:v>
                </c:pt>
                <c:pt idx="25">
                  <c:v>340</c:v>
                </c:pt>
                <c:pt idx="26">
                  <c:v>350</c:v>
                </c:pt>
                <c:pt idx="27">
                  <c:v>360</c:v>
                </c:pt>
                <c:pt idx="28">
                  <c:v>370</c:v>
                </c:pt>
                <c:pt idx="29">
                  <c:v>380</c:v>
                </c:pt>
                <c:pt idx="30">
                  <c:v>390</c:v>
                </c:pt>
                <c:pt idx="31">
                  <c:v>400</c:v>
                </c:pt>
                <c:pt idx="32">
                  <c:v>410</c:v>
                </c:pt>
                <c:pt idx="33">
                  <c:v>420</c:v>
                </c:pt>
                <c:pt idx="34">
                  <c:v>430</c:v>
                </c:pt>
                <c:pt idx="35">
                  <c:v>440</c:v>
                </c:pt>
                <c:pt idx="36">
                  <c:v>450</c:v>
                </c:pt>
                <c:pt idx="37">
                  <c:v>460</c:v>
                </c:pt>
                <c:pt idx="38">
                  <c:v>470</c:v>
                </c:pt>
                <c:pt idx="39">
                  <c:v>480</c:v>
                </c:pt>
                <c:pt idx="40">
                  <c:v>490</c:v>
                </c:pt>
                <c:pt idx="41">
                  <c:v>500</c:v>
                </c:pt>
                <c:pt idx="42">
                  <c:v>510</c:v>
                </c:pt>
                <c:pt idx="43">
                  <c:v>520</c:v>
                </c:pt>
                <c:pt idx="44">
                  <c:v>530</c:v>
                </c:pt>
                <c:pt idx="45">
                  <c:v>540</c:v>
                </c:pt>
                <c:pt idx="46">
                  <c:v>550</c:v>
                </c:pt>
                <c:pt idx="47">
                  <c:v>560</c:v>
                </c:pt>
                <c:pt idx="48">
                  <c:v>570</c:v>
                </c:pt>
                <c:pt idx="49">
                  <c:v>580</c:v>
                </c:pt>
                <c:pt idx="50">
                  <c:v>590</c:v>
                </c:pt>
                <c:pt idx="51">
                  <c:v>600</c:v>
                </c:pt>
                <c:pt idx="52">
                  <c:v>610</c:v>
                </c:pt>
                <c:pt idx="53">
                  <c:v>620</c:v>
                </c:pt>
                <c:pt idx="54">
                  <c:v>630</c:v>
                </c:pt>
                <c:pt idx="55">
                  <c:v>640</c:v>
                </c:pt>
                <c:pt idx="56">
                  <c:v>650</c:v>
                </c:pt>
                <c:pt idx="57">
                  <c:v>660</c:v>
                </c:pt>
                <c:pt idx="58">
                  <c:v>670</c:v>
                </c:pt>
                <c:pt idx="59">
                  <c:v>680</c:v>
                </c:pt>
                <c:pt idx="60">
                  <c:v>690</c:v>
                </c:pt>
                <c:pt idx="61">
                  <c:v>700</c:v>
                </c:pt>
                <c:pt idx="62">
                  <c:v>710</c:v>
                </c:pt>
                <c:pt idx="63">
                  <c:v>720</c:v>
                </c:pt>
                <c:pt idx="64">
                  <c:v>730</c:v>
                </c:pt>
                <c:pt idx="65">
                  <c:v>740</c:v>
                </c:pt>
                <c:pt idx="66">
                  <c:v>750</c:v>
                </c:pt>
                <c:pt idx="67">
                  <c:v>760</c:v>
                </c:pt>
                <c:pt idx="68">
                  <c:v>770</c:v>
                </c:pt>
                <c:pt idx="69">
                  <c:v>780</c:v>
                </c:pt>
                <c:pt idx="70">
                  <c:v>790</c:v>
                </c:pt>
                <c:pt idx="71">
                  <c:v>800</c:v>
                </c:pt>
              </c:numCache>
            </c:numRef>
          </c:xVal>
          <c:yVal>
            <c:numRef>
              <c:f>'SG(MW)_Calcs'!$E$17:$E$88</c:f>
              <c:numCache>
                <c:formatCode>0.0000</c:formatCode>
                <c:ptCount val="72"/>
                <c:pt idx="0">
                  <c:v>0.6977042474297579</c:v>
                </c:pt>
                <c:pt idx="1">
                  <c:v>0.73072578169316427</c:v>
                </c:pt>
                <c:pt idx="2">
                  <c:v>0.75059643601633175</c:v>
                </c:pt>
                <c:pt idx="3">
                  <c:v>0.76544634145395607</c:v>
                </c:pt>
                <c:pt idx="4">
                  <c:v>0.77752364395863494</c:v>
                </c:pt>
                <c:pt idx="5">
                  <c:v>0.78780921277745419</c:v>
                </c:pt>
                <c:pt idx="6">
                  <c:v>0.79682797412897</c:v>
                </c:pt>
                <c:pt idx="7">
                  <c:v>0.80489687972107182</c:v>
                </c:pt>
                <c:pt idx="8">
                  <c:v>0.81222338054729204</c:v>
                </c:pt>
                <c:pt idx="9">
                  <c:v>0.81895136685734049</c:v>
                </c:pt>
                <c:pt idx="10">
                  <c:v>0.82518511556487395</c:v>
                </c:pt>
                <c:pt idx="11">
                  <c:v>0.83100283701462152</c:v>
                </c:pt>
                <c:pt idx="12">
                  <c:v>0.83646483662511883</c:v>
                </c:pt>
                <c:pt idx="13">
                  <c:v>0.84161868509804627</c:v>
                </c:pt>
                <c:pt idx="14">
                  <c:v>0.84650263055311648</c:v>
                </c:pt>
                <c:pt idx="15">
                  <c:v>0.8511479285271335</c:v>
                </c:pt>
                <c:pt idx="16">
                  <c:v>0.85558047961680983</c:v>
                </c:pt>
                <c:pt idx="17">
                  <c:v>0.859822009343995</c:v>
                </c:pt>
                <c:pt idx="18">
                  <c:v>0.86389093665708827</c:v>
                </c:pt>
                <c:pt idx="19">
                  <c:v>0.86780302537455734</c:v>
                </c:pt>
                <c:pt idx="20">
                  <c:v>0.87157188100443816</c:v>
                </c:pt>
                <c:pt idx="21">
                  <c:v>0.87520933528491818</c:v>
                </c:pt>
                <c:pt idx="22">
                  <c:v>0.87872574778930412</c:v>
                </c:pt>
                <c:pt idx="23">
                  <c:v>0.88213024532293227</c:v>
                </c:pt>
                <c:pt idx="24">
                  <c:v>0.88543091400850393</c:v>
                </c:pt>
                <c:pt idx="25">
                  <c:v>0.88863495493407596</c:v>
                </c:pt>
                <c:pt idx="26">
                  <c:v>0.89174881141518769</c:v>
                </c:pt>
                <c:pt idx="27">
                  <c:v>0.89477827391032005</c:v>
                </c:pt>
                <c:pt idx="28">
                  <c:v>0.89772856717363358</c:v>
                </c:pt>
                <c:pt idx="29">
                  <c:v>0.9006044231625816</c:v>
                </c:pt>
                <c:pt idx="30">
                  <c:v>0.90341014242707696</c:v>
                </c:pt>
                <c:pt idx="31">
                  <c:v>0.90614964611364424</c:v>
                </c:pt>
                <c:pt idx="32">
                  <c:v>0.90882652026836797</c:v>
                </c:pt>
                <c:pt idx="33">
                  <c:v>0.91144405377836946</c:v>
                </c:pt>
                <c:pt idx="34">
                  <c:v>0.91400527102584972</c:v>
                </c:pt>
                <c:pt idx="35">
                  <c:v>0.91651296012183403</c:v>
                </c:pt>
                <c:pt idx="36">
                  <c:v>0.91896969742436396</c:v>
                </c:pt>
                <c:pt idx="37">
                  <c:v>0.92137786891747619</c:v>
                </c:pt>
                <c:pt idx="38">
                  <c:v>0.92373968892506841</c:v>
                </c:pt>
                <c:pt idx="39">
                  <c:v>0.9260572165518105</c:v>
                </c:pt>
                <c:pt idx="40">
                  <c:v>0.92833237017717884</c:v>
                </c:pt>
                <c:pt idx="41">
                  <c:v>0.9305669402750858</c:v>
                </c:pt>
                <c:pt idx="42">
                  <c:v>0.93276260078785578</c:v>
                </c:pt>
                <c:pt idx="43">
                  <c:v>0.93492091924744847</c:v>
                </c:pt>
                <c:pt idx="44">
                  <c:v>0.93704336580727998</c:v>
                </c:pt>
                <c:pt idx="45">
                  <c:v>0.93913132132353661</c:v>
                </c:pt>
                <c:pt idx="46">
                  <c:v>0.94118608460452691</c:v>
                </c:pt>
                <c:pt idx="47">
                  <c:v>0.9432088789296198</c:v>
                </c:pt>
                <c:pt idx="48">
                  <c:v>0.94520085792506547</c:v>
                </c:pt>
                <c:pt idx="49">
                  <c:v>0.94716311087198979</c:v>
                </c:pt>
                <c:pt idx="50">
                  <c:v>0.94909666751170596</c:v>
                </c:pt>
                <c:pt idx="51">
                  <c:v>0.95100250240488449</c:v>
                </c:pt>
                <c:pt idx="52">
                  <c:v>0.95288153889379346</c:v>
                </c:pt>
                <c:pt idx="53">
                  <c:v>0.95473465271056757</c:v>
                </c:pt>
                <c:pt idx="54">
                  <c:v>0.95656267526910388</c:v>
                </c:pt>
                <c:pt idx="55">
                  <c:v>0.95836639667357959</c:v>
                </c:pt>
                <c:pt idx="56">
                  <c:v>0.96014656847261026</c:v>
                </c:pt>
                <c:pt idx="57">
                  <c:v>0.96190390618465038</c:v>
                </c:pt>
                <c:pt idx="58">
                  <c:v>0.96363909161724903</c:v>
                </c:pt>
                <c:pt idx="59">
                  <c:v>0.96535277500020711</c:v>
                </c:pt>
                <c:pt idx="60">
                  <c:v>0.96704557695041715</c:v>
                </c:pt>
                <c:pt idx="61">
                  <c:v>0.96871809028421707</c:v>
                </c:pt>
                <c:pt idx="62">
                  <c:v>0.97037088169135854</c:v>
                </c:pt>
                <c:pt idx="63">
                  <c:v>0.97200449328318839</c:v>
                </c:pt>
                <c:pt idx="64">
                  <c:v>0.97361944402631462</c:v>
                </c:pt>
                <c:pt idx="65">
                  <c:v>0.97521623107186028</c:v>
                </c:pt>
                <c:pt idx="66">
                  <c:v>0.97679533098937721</c:v>
                </c:pt>
                <c:pt idx="67">
                  <c:v>0.97835720091357936</c:v>
                </c:pt>
                <c:pt idx="68">
                  <c:v>0.97990227961124887</c:v>
                </c:pt>
                <c:pt idx="69">
                  <c:v>0.98143098847494903</c:v>
                </c:pt>
                <c:pt idx="70">
                  <c:v>0.98294373244953692</c:v>
                </c:pt>
                <c:pt idx="71">
                  <c:v>0.98444090089690972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3B-4368-8084-F0AD489EB558}"/>
            </c:ext>
          </c:extLst>
        </c:ser>
        <c:ser>
          <c:idx val="3"/>
          <c:order val="3"/>
          <c:tx>
            <c:strRef>
              <c:f>'SG(MW)_Calcs'!$H$7:$H$8</c:f>
              <c:strCache>
                <c:ptCount val="2"/>
                <c:pt idx="0">
                  <c:v>Søreide Model</c:v>
                </c:pt>
                <c:pt idx="1">
                  <c:v>Best-Fit to Linear Model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'SG(MW)_Calcs'!$A$17:$A$88</c:f>
              <c:numCache>
                <c:formatCode>General</c:formatCode>
                <c:ptCount val="7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120</c:v>
                </c:pt>
                <c:pt idx="4">
                  <c:v>130</c:v>
                </c:pt>
                <c:pt idx="5">
                  <c:v>140</c:v>
                </c:pt>
                <c:pt idx="6">
                  <c:v>150</c:v>
                </c:pt>
                <c:pt idx="7">
                  <c:v>160</c:v>
                </c:pt>
                <c:pt idx="8">
                  <c:v>170</c:v>
                </c:pt>
                <c:pt idx="9">
                  <c:v>180</c:v>
                </c:pt>
                <c:pt idx="10">
                  <c:v>190</c:v>
                </c:pt>
                <c:pt idx="11">
                  <c:v>200</c:v>
                </c:pt>
                <c:pt idx="12">
                  <c:v>210</c:v>
                </c:pt>
                <c:pt idx="13">
                  <c:v>220</c:v>
                </c:pt>
                <c:pt idx="14">
                  <c:v>230</c:v>
                </c:pt>
                <c:pt idx="15">
                  <c:v>240</c:v>
                </c:pt>
                <c:pt idx="16">
                  <c:v>250</c:v>
                </c:pt>
                <c:pt idx="17">
                  <c:v>260</c:v>
                </c:pt>
                <c:pt idx="18">
                  <c:v>270</c:v>
                </c:pt>
                <c:pt idx="19">
                  <c:v>280</c:v>
                </c:pt>
                <c:pt idx="20">
                  <c:v>290</c:v>
                </c:pt>
                <c:pt idx="21">
                  <c:v>300</c:v>
                </c:pt>
                <c:pt idx="22">
                  <c:v>310</c:v>
                </c:pt>
                <c:pt idx="23">
                  <c:v>320</c:v>
                </c:pt>
                <c:pt idx="24">
                  <c:v>330</c:v>
                </c:pt>
                <c:pt idx="25">
                  <c:v>340</c:v>
                </c:pt>
                <c:pt idx="26">
                  <c:v>350</c:v>
                </c:pt>
                <c:pt idx="27">
                  <c:v>360</c:v>
                </c:pt>
                <c:pt idx="28">
                  <c:v>370</c:v>
                </c:pt>
                <c:pt idx="29">
                  <c:v>380</c:v>
                </c:pt>
                <c:pt idx="30">
                  <c:v>390</c:v>
                </c:pt>
                <c:pt idx="31">
                  <c:v>400</c:v>
                </c:pt>
                <c:pt idx="32">
                  <c:v>410</c:v>
                </c:pt>
                <c:pt idx="33">
                  <c:v>420</c:v>
                </c:pt>
                <c:pt idx="34">
                  <c:v>430</c:v>
                </c:pt>
                <c:pt idx="35">
                  <c:v>440</c:v>
                </c:pt>
                <c:pt idx="36">
                  <c:v>450</c:v>
                </c:pt>
                <c:pt idx="37">
                  <c:v>460</c:v>
                </c:pt>
                <c:pt idx="38">
                  <c:v>470</c:v>
                </c:pt>
                <c:pt idx="39">
                  <c:v>480</c:v>
                </c:pt>
                <c:pt idx="40">
                  <c:v>490</c:v>
                </c:pt>
                <c:pt idx="41">
                  <c:v>500</c:v>
                </c:pt>
                <c:pt idx="42">
                  <c:v>510</c:v>
                </c:pt>
                <c:pt idx="43">
                  <c:v>520</c:v>
                </c:pt>
                <c:pt idx="44">
                  <c:v>530</c:v>
                </c:pt>
                <c:pt idx="45">
                  <c:v>540</c:v>
                </c:pt>
                <c:pt idx="46">
                  <c:v>550</c:v>
                </c:pt>
                <c:pt idx="47">
                  <c:v>560</c:v>
                </c:pt>
                <c:pt idx="48">
                  <c:v>570</c:v>
                </c:pt>
                <c:pt idx="49">
                  <c:v>580</c:v>
                </c:pt>
                <c:pt idx="50">
                  <c:v>590</c:v>
                </c:pt>
                <c:pt idx="51">
                  <c:v>600</c:v>
                </c:pt>
                <c:pt idx="52">
                  <c:v>610</c:v>
                </c:pt>
                <c:pt idx="53">
                  <c:v>620</c:v>
                </c:pt>
                <c:pt idx="54">
                  <c:v>630</c:v>
                </c:pt>
                <c:pt idx="55">
                  <c:v>640</c:v>
                </c:pt>
                <c:pt idx="56">
                  <c:v>650</c:v>
                </c:pt>
                <c:pt idx="57">
                  <c:v>660</c:v>
                </c:pt>
                <c:pt idx="58">
                  <c:v>670</c:v>
                </c:pt>
                <c:pt idx="59">
                  <c:v>680</c:v>
                </c:pt>
                <c:pt idx="60">
                  <c:v>690</c:v>
                </c:pt>
                <c:pt idx="61">
                  <c:v>700</c:v>
                </c:pt>
                <c:pt idx="62">
                  <c:v>710</c:v>
                </c:pt>
                <c:pt idx="63">
                  <c:v>720</c:v>
                </c:pt>
                <c:pt idx="64">
                  <c:v>730</c:v>
                </c:pt>
                <c:pt idx="65">
                  <c:v>740</c:v>
                </c:pt>
                <c:pt idx="66">
                  <c:v>750</c:v>
                </c:pt>
                <c:pt idx="67">
                  <c:v>760</c:v>
                </c:pt>
                <c:pt idx="68">
                  <c:v>770</c:v>
                </c:pt>
                <c:pt idx="69">
                  <c:v>780</c:v>
                </c:pt>
                <c:pt idx="70">
                  <c:v>790</c:v>
                </c:pt>
                <c:pt idx="71">
                  <c:v>800</c:v>
                </c:pt>
              </c:numCache>
            </c:numRef>
          </c:xVal>
          <c:yVal>
            <c:numRef>
              <c:f>'SG(MW)_Calcs'!$H$17:$H$88</c:f>
              <c:numCache>
                <c:formatCode>0.0000</c:formatCode>
                <c:ptCount val="72"/>
                <c:pt idx="0">
                  <c:v>0.67786890684677359</c:v>
                </c:pt>
                <c:pt idx="1">
                  <c:v>0.71849467650062737</c:v>
                </c:pt>
                <c:pt idx="2">
                  <c:v>0.74351208123500656</c:v>
                </c:pt>
                <c:pt idx="3">
                  <c:v>0.76182695405236778</c:v>
                </c:pt>
                <c:pt idx="4">
                  <c:v>0.77635957571084901</c:v>
                </c:pt>
                <c:pt idx="5">
                  <c:v>0.7884477081915412</c:v>
                </c:pt>
                <c:pt idx="6">
                  <c:v>0.79881985369405228</c:v>
                </c:pt>
                <c:pt idx="7">
                  <c:v>0.80791807770010793</c:v>
                </c:pt>
                <c:pt idx="8">
                  <c:v>0.81603145633430474</c:v>
                </c:pt>
                <c:pt idx="9">
                  <c:v>0.82335970330438324</c:v>
                </c:pt>
                <c:pt idx="10">
                  <c:v>0.83004674157646319</c:v>
                </c:pt>
                <c:pt idx="11">
                  <c:v>0.83619981785592445</c:v>
                </c:pt>
                <c:pt idx="12">
                  <c:v>0.84190105272761528</c:v>
                </c:pt>
                <c:pt idx="13">
                  <c:v>0.8472147622039955</c:v>
                </c:pt>
                <c:pt idx="14">
                  <c:v>0.85219228536299119</c:v>
                </c:pt>
                <c:pt idx="15">
                  <c:v>0.85687527450252221</c:v>
                </c:pt>
                <c:pt idx="16">
                  <c:v>0.86129800140972645</c:v>
                </c:pt>
                <c:pt idx="17">
                  <c:v>0.86548901361770092</c:v>
                </c:pt>
                <c:pt idx="18">
                  <c:v>0.86947234922506067</c:v>
                </c:pt>
                <c:pt idx="19">
                  <c:v>0.87326844461985664</c:v>
                </c:pt>
                <c:pt idx="20">
                  <c:v>0.87689482398267404</c:v>
                </c:pt>
                <c:pt idx="21">
                  <c:v>0.88036663077155142</c:v>
                </c:pt>
                <c:pt idx="22">
                  <c:v>0.88369704283673978</c:v>
                </c:pt>
                <c:pt idx="23">
                  <c:v>0.88689760052599576</c:v>
                </c:pt>
                <c:pt idx="24">
                  <c:v>0.88997846883393528</c:v>
                </c:pt>
                <c:pt idx="25">
                  <c:v>0.89294864892669412</c:v>
                </c:pt>
                <c:pt idx="26">
                  <c:v>0.89581615036397522</c:v>
                </c:pt>
                <c:pt idx="27">
                  <c:v>0.89858813248782587</c:v>
                </c:pt>
                <c:pt idx="28">
                  <c:v>0.90127102138864745</c:v>
                </c:pt>
                <c:pt idx="29">
                  <c:v>0.9038706073535635</c:v>
                </c:pt>
                <c:pt idx="30">
                  <c:v>0.90639212658827784</c:v>
                </c:pt>
                <c:pt idx="31">
                  <c:v>0.90884033016996046</c:v>
                </c:pt>
                <c:pt idx="32">
                  <c:v>0.91121954255845239</c:v>
                </c:pt>
                <c:pt idx="33">
                  <c:v>0.91353371151197693</c:v>
                </c:pt>
                <c:pt idx="34">
                  <c:v>0.91578645088298516</c:v>
                </c:pt>
                <c:pt idx="35">
                  <c:v>0.91798107748193947</c:v>
                </c:pt>
                <c:pt idx="36">
                  <c:v>0.92012064297151486</c:v>
                </c:pt>
                <c:pt idx="37">
                  <c:v>0.92220796157599894</c:v>
                </c:pt>
                <c:pt idx="38">
                  <c:v>0.92424563424954542</c:v>
                </c:pt>
                <c:pt idx="39">
                  <c:v>0.92623606983412932</c:v>
                </c:pt>
                <c:pt idx="40">
                  <c:v>0.92818150364731333</c:v>
                </c:pt>
                <c:pt idx="41">
                  <c:v>0.93008401386651929</c:v>
                </c:pt>
                <c:pt idx="42">
                  <c:v>0.93194553601678165</c:v>
                </c:pt>
                <c:pt idx="43">
                  <c:v>0.93376787582010423</c:v>
                </c:pt>
                <c:pt idx="44">
                  <c:v>0.93555272062439709</c:v>
                </c:pt>
                <c:pt idx="45">
                  <c:v>0.93730164959681228</c:v>
                </c:pt>
                <c:pt idx="46">
                  <c:v>0.93901614283878521</c:v>
                </c:pt>
                <c:pt idx="47">
                  <c:v>0.94069758955716831</c:v>
                </c:pt>
                <c:pt idx="48">
                  <c:v>0.94234729540667139</c:v>
                </c:pt>
                <c:pt idx="49">
                  <c:v>0.94396648910270575</c:v>
                </c:pt>
                <c:pt idx="50">
                  <c:v>0.9455563283901588</c:v>
                </c:pt>
                <c:pt idx="51">
                  <c:v>0.9471179054421246</c:v>
                </c:pt>
                <c:pt idx="52">
                  <c:v>0.94865225175286527</c:v>
                </c:pt>
                <c:pt idx="53">
                  <c:v>0.95016034258095683</c:v>
                </c:pt>
                <c:pt idx="54">
                  <c:v>0.95164310099147675</c:v>
                </c:pt>
                <c:pt idx="55">
                  <c:v>0.95310140153999146</c:v>
                </c:pt>
                <c:pt idx="56">
                  <c:v>0.95453607363587012</c:v>
                </c:pt>
                <c:pt idx="57">
                  <c:v>0.95594790461793289</c:v>
                </c:pt>
                <c:pt idx="58">
                  <c:v>0.95733764257153764</c:v>
                </c:pt>
                <c:pt idx="59">
                  <c:v>0.95870599891282582</c:v>
                </c:pt>
                <c:pt idx="60">
                  <c:v>0.9600536507629055</c:v>
                </c:pt>
                <c:pt idx="61">
                  <c:v>0.96138124313218531</c:v>
                </c:pt>
                <c:pt idx="62">
                  <c:v>0.96268939093284001</c:v>
                </c:pt>
                <c:pt idx="63">
                  <c:v>0.96397868083542304</c:v>
                </c:pt>
                <c:pt idx="64">
                  <c:v>0.9652496729839285</c:v>
                </c:pt>
                <c:pt idx="65">
                  <c:v>0.96650290258209193</c:v>
                </c:pt>
                <c:pt idx="66">
                  <c:v>0.96773888136238728</c:v>
                </c:pt>
                <c:pt idx="67">
                  <c:v>0.96895809894800777</c:v>
                </c:pt>
                <c:pt idx="68">
                  <c:v>0.97016102411707317</c:v>
                </c:pt>
                <c:pt idx="69">
                  <c:v>0.97134810597739019</c:v>
                </c:pt>
                <c:pt idx="70">
                  <c:v>0.97251977505927578</c:v>
                </c:pt>
                <c:pt idx="71">
                  <c:v>0.97367644433322198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3B-4368-8084-F0AD489EB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680792"/>
        <c:axId val="562680400"/>
      </c:scatterChart>
      <c:valAx>
        <c:axId val="562680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0400"/>
        <c:crosses val="autoZero"/>
        <c:crossBetween val="midCat"/>
      </c:valAx>
      <c:valAx>
        <c:axId val="56268040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0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181538969137584"/>
          <c:y val="0.42596554772965978"/>
          <c:w val="0.44405464521236476"/>
          <c:h val="0.18916677556222922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2"/>
          <c:order val="0"/>
          <c:tx>
            <c:strRef>
              <c:f>Phazecomp!$A$13</c:f>
              <c:strCache>
                <c:ptCount val="1"/>
                <c:pt idx="0">
                  <c:v>Ackerman Phazecomp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Phazecomp!$B$17:$B$40</c:f>
              <c:numCache>
                <c:formatCode>0.00</c:formatCode>
                <c:ptCount val="24"/>
                <c:pt idx="0">
                  <c:v>99.63</c:v>
                </c:pt>
                <c:pt idx="1">
                  <c:v>109.45</c:v>
                </c:pt>
                <c:pt idx="2">
                  <c:v>122.65</c:v>
                </c:pt>
                <c:pt idx="3">
                  <c:v>135.59</c:v>
                </c:pt>
                <c:pt idx="4">
                  <c:v>148.43</c:v>
                </c:pt>
                <c:pt idx="5">
                  <c:v>161.18</c:v>
                </c:pt>
                <c:pt idx="6">
                  <c:v>173.82</c:v>
                </c:pt>
                <c:pt idx="7">
                  <c:v>186.36</c:v>
                </c:pt>
                <c:pt idx="8">
                  <c:v>198.77</c:v>
                </c:pt>
                <c:pt idx="9">
                  <c:v>211.06</c:v>
                </c:pt>
                <c:pt idx="10">
                  <c:v>223.23</c:v>
                </c:pt>
                <c:pt idx="11">
                  <c:v>235.27</c:v>
                </c:pt>
                <c:pt idx="12">
                  <c:v>247.18</c:v>
                </c:pt>
                <c:pt idx="13">
                  <c:v>258.95999999999998</c:v>
                </c:pt>
                <c:pt idx="14">
                  <c:v>270.62</c:v>
                </c:pt>
                <c:pt idx="15">
                  <c:v>282.14999999999998</c:v>
                </c:pt>
                <c:pt idx="16">
                  <c:v>293.55</c:v>
                </c:pt>
                <c:pt idx="17">
                  <c:v>304.83</c:v>
                </c:pt>
                <c:pt idx="18">
                  <c:v>315.99</c:v>
                </c:pt>
                <c:pt idx="19">
                  <c:v>327.04000000000002</c:v>
                </c:pt>
                <c:pt idx="20">
                  <c:v>337.96</c:v>
                </c:pt>
                <c:pt idx="21">
                  <c:v>348.77</c:v>
                </c:pt>
                <c:pt idx="22">
                  <c:v>359.47</c:v>
                </c:pt>
                <c:pt idx="23">
                  <c:v>436.67</c:v>
                </c:pt>
              </c:numCache>
            </c:numRef>
          </c:xVal>
          <c:yVal>
            <c:numRef>
              <c:f>Phazecomp!$D$17:$D$40</c:f>
              <c:numCache>
                <c:formatCode>0.00</c:formatCode>
                <c:ptCount val="24"/>
                <c:pt idx="0">
                  <c:v>3.8411</c:v>
                </c:pt>
                <c:pt idx="1">
                  <c:v>6.74</c:v>
                </c:pt>
                <c:pt idx="2">
                  <c:v>4.6920000000000002</c:v>
                </c:pt>
                <c:pt idx="3">
                  <c:v>4.0410000000000004</c:v>
                </c:pt>
                <c:pt idx="4">
                  <c:v>4.0339</c:v>
                </c:pt>
                <c:pt idx="5">
                  <c:v>3.6817000000000002</c:v>
                </c:pt>
                <c:pt idx="6">
                  <c:v>3.3643000000000001</c:v>
                </c:pt>
                <c:pt idx="7">
                  <c:v>3.0733000000000001</c:v>
                </c:pt>
                <c:pt idx="8">
                  <c:v>2.8048999999999999</c:v>
                </c:pt>
                <c:pt idx="9">
                  <c:v>2.5566</c:v>
                </c:pt>
                <c:pt idx="10">
                  <c:v>2.3271000000000002</c:v>
                </c:pt>
                <c:pt idx="11">
                  <c:v>2.1152000000000002</c:v>
                </c:pt>
                <c:pt idx="12">
                  <c:v>1.9199000000000002</c:v>
                </c:pt>
                <c:pt idx="13">
                  <c:v>1.7402999999999997</c:v>
                </c:pt>
                <c:pt idx="14">
                  <c:v>1.5755000000000001</c:v>
                </c:pt>
                <c:pt idx="15">
                  <c:v>1.4246000000000001</c:v>
                </c:pt>
                <c:pt idx="16">
                  <c:v>1.2866</c:v>
                </c:pt>
                <c:pt idx="17">
                  <c:v>1.1606999999999998</c:v>
                </c:pt>
                <c:pt idx="18">
                  <c:v>1.0461</c:v>
                </c:pt>
                <c:pt idx="19">
                  <c:v>0.94190000000000007</c:v>
                </c:pt>
                <c:pt idx="20">
                  <c:v>0.84729999999999994</c:v>
                </c:pt>
                <c:pt idx="21">
                  <c:v>0.76150000000000007</c:v>
                </c:pt>
                <c:pt idx="22">
                  <c:v>0.68380000000000007</c:v>
                </c:pt>
                <c:pt idx="23">
                  <c:v>5.7353000000000005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7A-46F9-BCA2-F9A71C6C4F97}"/>
            </c:ext>
          </c:extLst>
        </c:ser>
        <c:ser>
          <c:idx val="0"/>
          <c:order val="1"/>
          <c:tx>
            <c:strRef>
              <c:f>Phazecomp!$F$13</c:f>
              <c:strCache>
                <c:ptCount val="1"/>
                <c:pt idx="0">
                  <c:v>Rush Phazecomp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Phazecomp!$F$17:$F$40</c:f>
              <c:numCache>
                <c:formatCode>0.00</c:formatCode>
                <c:ptCount val="24"/>
                <c:pt idx="0">
                  <c:v>93.63</c:v>
                </c:pt>
                <c:pt idx="1">
                  <c:v>110.01</c:v>
                </c:pt>
                <c:pt idx="2">
                  <c:v>122.93</c:v>
                </c:pt>
                <c:pt idx="3">
                  <c:v>135.76</c:v>
                </c:pt>
                <c:pt idx="4">
                  <c:v>148.55000000000001</c:v>
                </c:pt>
                <c:pt idx="5">
                  <c:v>161.27000000000001</c:v>
                </c:pt>
                <c:pt idx="6">
                  <c:v>173.88</c:v>
                </c:pt>
                <c:pt idx="7">
                  <c:v>186.4</c:v>
                </c:pt>
                <c:pt idx="8">
                  <c:v>198.8</c:v>
                </c:pt>
                <c:pt idx="9">
                  <c:v>211.08</c:v>
                </c:pt>
                <c:pt idx="10">
                  <c:v>223.24</c:v>
                </c:pt>
                <c:pt idx="11">
                  <c:v>235.27</c:v>
                </c:pt>
                <c:pt idx="12">
                  <c:v>247.18</c:v>
                </c:pt>
                <c:pt idx="13">
                  <c:v>258.95999999999998</c:v>
                </c:pt>
                <c:pt idx="14">
                  <c:v>270.61</c:v>
                </c:pt>
                <c:pt idx="15">
                  <c:v>282.14</c:v>
                </c:pt>
                <c:pt idx="16">
                  <c:v>293.54000000000002</c:v>
                </c:pt>
                <c:pt idx="17">
                  <c:v>304.82</c:v>
                </c:pt>
                <c:pt idx="18">
                  <c:v>315.98</c:v>
                </c:pt>
                <c:pt idx="19">
                  <c:v>327.02</c:v>
                </c:pt>
                <c:pt idx="20">
                  <c:v>337.94</c:v>
                </c:pt>
                <c:pt idx="21">
                  <c:v>348.75</c:v>
                </c:pt>
                <c:pt idx="22">
                  <c:v>359.45</c:v>
                </c:pt>
                <c:pt idx="23">
                  <c:v>423.29</c:v>
                </c:pt>
              </c:numCache>
            </c:numRef>
          </c:xVal>
          <c:yVal>
            <c:numRef>
              <c:f>Phazecomp!$H$17:$H$40</c:f>
              <c:numCache>
                <c:formatCode>0.00</c:formatCode>
                <c:ptCount val="24"/>
                <c:pt idx="0">
                  <c:v>5.7744999999999997</c:v>
                </c:pt>
                <c:pt idx="1">
                  <c:v>7.3678999999999997</c:v>
                </c:pt>
                <c:pt idx="2">
                  <c:v>4.9000000000000004</c:v>
                </c:pt>
                <c:pt idx="3">
                  <c:v>4.6604000000000001</c:v>
                </c:pt>
                <c:pt idx="4">
                  <c:v>3.9535</c:v>
                </c:pt>
                <c:pt idx="5">
                  <c:v>3.6779999999999999</c:v>
                </c:pt>
                <c:pt idx="6">
                  <c:v>4.0973000000000006</c:v>
                </c:pt>
                <c:pt idx="7">
                  <c:v>3.7977999999999996</c:v>
                </c:pt>
                <c:pt idx="8">
                  <c:v>3.6180999999999996</c:v>
                </c:pt>
                <c:pt idx="9">
                  <c:v>3.2467000000000001</c:v>
                </c:pt>
                <c:pt idx="10">
                  <c:v>3.1508000000000003</c:v>
                </c:pt>
                <c:pt idx="11">
                  <c:v>3.1508000000000003</c:v>
                </c:pt>
                <c:pt idx="12">
                  <c:v>3.0190000000000001</c:v>
                </c:pt>
                <c:pt idx="13">
                  <c:v>2.5038999999999998</c:v>
                </c:pt>
                <c:pt idx="14">
                  <c:v>2.3841000000000001</c:v>
                </c:pt>
                <c:pt idx="15">
                  <c:v>2.2403</c:v>
                </c:pt>
                <c:pt idx="16">
                  <c:v>2.1084999999999998</c:v>
                </c:pt>
                <c:pt idx="17">
                  <c:v>2.0007000000000001</c:v>
                </c:pt>
                <c:pt idx="18">
                  <c:v>1.833</c:v>
                </c:pt>
                <c:pt idx="19">
                  <c:v>1.8450000000000002</c:v>
                </c:pt>
                <c:pt idx="20">
                  <c:v>1.5693999999999999</c:v>
                </c:pt>
                <c:pt idx="21">
                  <c:v>1.6053999999999999</c:v>
                </c:pt>
                <c:pt idx="22">
                  <c:v>1.4856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7A-46F9-BCA2-F9A71C6C4F97}"/>
            </c:ext>
          </c:extLst>
        </c:ser>
        <c:ser>
          <c:idx val="1"/>
          <c:order val="2"/>
          <c:tx>
            <c:strRef>
              <c:f>Phazecomp!$J$13</c:f>
              <c:strCache>
                <c:ptCount val="1"/>
                <c:pt idx="0">
                  <c:v>Dynamite Phazecomp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Phazecomp!$J$17:$J$40</c:f>
              <c:numCache>
                <c:formatCode>General</c:formatCode>
                <c:ptCount val="24"/>
                <c:pt idx="0">
                  <c:v>94.58</c:v>
                </c:pt>
                <c:pt idx="1">
                  <c:v>110.16</c:v>
                </c:pt>
                <c:pt idx="2">
                  <c:v>123.04</c:v>
                </c:pt>
                <c:pt idx="3">
                  <c:v>135.85</c:v>
                </c:pt>
                <c:pt idx="4">
                  <c:v>148.63</c:v>
                </c:pt>
                <c:pt idx="5">
                  <c:v>161.34</c:v>
                </c:pt>
                <c:pt idx="6">
                  <c:v>173.95</c:v>
                </c:pt>
                <c:pt idx="7">
                  <c:v>186.46</c:v>
                </c:pt>
                <c:pt idx="8">
                  <c:v>198.85</c:v>
                </c:pt>
                <c:pt idx="9">
                  <c:v>211.13</c:v>
                </c:pt>
                <c:pt idx="10">
                  <c:v>223.29</c:v>
                </c:pt>
                <c:pt idx="11">
                  <c:v>235.32</c:v>
                </c:pt>
                <c:pt idx="12">
                  <c:v>247.22</c:v>
                </c:pt>
                <c:pt idx="13">
                  <c:v>259</c:v>
                </c:pt>
                <c:pt idx="14">
                  <c:v>270.64999999999998</c:v>
                </c:pt>
                <c:pt idx="15">
                  <c:v>282.17</c:v>
                </c:pt>
                <c:pt idx="16">
                  <c:v>293.58</c:v>
                </c:pt>
                <c:pt idx="17">
                  <c:v>304.85000000000002</c:v>
                </c:pt>
                <c:pt idx="18">
                  <c:v>316.01</c:v>
                </c:pt>
                <c:pt idx="19">
                  <c:v>327.05</c:v>
                </c:pt>
                <c:pt idx="20">
                  <c:v>337.97</c:v>
                </c:pt>
                <c:pt idx="21">
                  <c:v>348.78</c:v>
                </c:pt>
                <c:pt idx="22">
                  <c:v>359.48</c:v>
                </c:pt>
                <c:pt idx="23">
                  <c:v>434.33</c:v>
                </c:pt>
              </c:numCache>
            </c:numRef>
          </c:xVal>
          <c:yVal>
            <c:numRef>
              <c:f>Phazecomp!$L$17:$L$40</c:f>
              <c:numCache>
                <c:formatCode>0.00</c:formatCode>
                <c:ptCount val="24"/>
                <c:pt idx="0">
                  <c:v>3.2841</c:v>
                </c:pt>
                <c:pt idx="1">
                  <c:v>4.4019000000000004</c:v>
                </c:pt>
                <c:pt idx="2">
                  <c:v>3.1822999999999997</c:v>
                </c:pt>
                <c:pt idx="3">
                  <c:v>2.7027999999999999</c:v>
                </c:pt>
                <c:pt idx="4">
                  <c:v>2.1330999999999998</c:v>
                </c:pt>
                <c:pt idx="5">
                  <c:v>1.8960000000000001</c:v>
                </c:pt>
                <c:pt idx="6">
                  <c:v>2.0230000000000001</c:v>
                </c:pt>
                <c:pt idx="7">
                  <c:v>1.8466</c:v>
                </c:pt>
                <c:pt idx="8">
                  <c:v>1.8404</c:v>
                </c:pt>
                <c:pt idx="9">
                  <c:v>1.5685999999999998</c:v>
                </c:pt>
                <c:pt idx="10">
                  <c:v>1.5142</c:v>
                </c:pt>
                <c:pt idx="11">
                  <c:v>1.5492999999999999</c:v>
                </c:pt>
                <c:pt idx="12">
                  <c:v>1.3101</c:v>
                </c:pt>
                <c:pt idx="13">
                  <c:v>1.0646</c:v>
                </c:pt>
                <c:pt idx="14">
                  <c:v>1.0477999999999998</c:v>
                </c:pt>
                <c:pt idx="15">
                  <c:v>0.93299999999999994</c:v>
                </c:pt>
                <c:pt idx="16">
                  <c:v>0.85229999999999995</c:v>
                </c:pt>
                <c:pt idx="17">
                  <c:v>0.86919999999999997</c:v>
                </c:pt>
                <c:pt idx="18">
                  <c:v>0.81259999999999999</c:v>
                </c:pt>
                <c:pt idx="19">
                  <c:v>0.74840000000000007</c:v>
                </c:pt>
                <c:pt idx="20">
                  <c:v>0.6986</c:v>
                </c:pt>
                <c:pt idx="21">
                  <c:v>0.6512</c:v>
                </c:pt>
                <c:pt idx="22">
                  <c:v>0.59860000000000002</c:v>
                </c:pt>
                <c:pt idx="23">
                  <c:v>6.2578999999999994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7A-46F9-BCA2-F9A71C6C4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683144"/>
        <c:axId val="562683536"/>
      </c:scatterChart>
      <c:valAx>
        <c:axId val="562683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3536"/>
        <c:crosses val="autoZero"/>
        <c:crossBetween val="midCat"/>
      </c:valAx>
      <c:valAx>
        <c:axId val="56268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 [mol-%]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3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446649910387991"/>
          <c:y val="4.8167539267015703E-2"/>
          <c:w val="0.19429324922901384"/>
          <c:h val="0.1141435461928515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'LabData-Ackerman'!$A$49:$D$49</c:f>
              <c:strCache>
                <c:ptCount val="1"/>
                <c:pt idx="0">
                  <c:v>Ackerman C7+ From Depletion Experiment AT 248°F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7030A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6399998563791011E-2"/>
                  <c:y val="0.1596121155246655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rgbClr val="0070C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BC149C"/>
                        </a:solidFill>
                      </a:rPr>
                      <a:t>y = 1.0512x + 28.919</a:t>
                    </a:r>
                    <a:br>
                      <a:rPr lang="en-US" baseline="0">
                        <a:solidFill>
                          <a:srgbClr val="BC149C"/>
                        </a:solidFill>
                      </a:rPr>
                    </a:br>
                    <a:r>
                      <a:rPr lang="en-US" baseline="0">
                        <a:solidFill>
                          <a:srgbClr val="BC149C"/>
                        </a:solidFill>
                      </a:rPr>
                      <a:t>R² = 0.9999</a:t>
                    </a:r>
                    <a:endParaRPr lang="en-US">
                      <a:solidFill>
                        <a:srgbClr val="BC149C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  <a:ln w="12700">
                  <a:solidFill>
                    <a:schemeClr val="tx1">
                      <a:lumMod val="95000"/>
                      <a:lumOff val="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rgbClr val="0070C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'LabData-Ackerman'!$B$51:$B$57</c:f>
              <c:numCache>
                <c:formatCode>General</c:formatCode>
                <c:ptCount val="7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  <c:pt idx="6">
                  <c:v>200</c:v>
                </c:pt>
              </c:numCache>
            </c:numRef>
          </c:xVal>
          <c:yVal>
            <c:numRef>
              <c:f>'LabData-Ackerman'!$D$51:$D$57</c:f>
              <c:numCache>
                <c:formatCode>0.00</c:formatCode>
                <c:ptCount val="7"/>
                <c:pt idx="0">
                  <c:v>232.25030084235863</c:v>
                </c:pt>
                <c:pt idx="1">
                  <c:v>154.54545454545453</c:v>
                </c:pt>
                <c:pt idx="2">
                  <c:v>149.01960784313727</c:v>
                </c:pt>
                <c:pt idx="3">
                  <c:v>143.42105263157896</c:v>
                </c:pt>
                <c:pt idx="4">
                  <c:v>140.02642007926025</c:v>
                </c:pt>
                <c:pt idx="5">
                  <c:v>140.02642007926025</c:v>
                </c:pt>
                <c:pt idx="6">
                  <c:v>238.66348448687353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04-4344-A77D-384C715FC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5024"/>
        <c:axId val="561086200"/>
        <c:extLst/>
      </c:scatterChart>
      <c:valAx>
        <c:axId val="56108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6200"/>
        <c:crosses val="autoZero"/>
        <c:crossBetween val="midCat"/>
      </c:valAx>
      <c:valAx>
        <c:axId val="56108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(MW/SG)7+ [m3/kmol]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5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401599936806805"/>
          <c:y val="1.4897579143389199E-2"/>
          <c:w val="0.85215937611081771"/>
          <c:h val="9.8093324926562947E-2"/>
        </c:manualLayout>
      </c:layout>
      <c:overlay val="0"/>
      <c:spPr>
        <a:solidFill>
          <a:schemeClr val="bg1"/>
        </a:solidFill>
        <a:ln w="12700">
          <a:solidFill>
            <a:schemeClr val="tx1">
              <a:lumMod val="95000"/>
              <a:lumOff val="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'LabData-Rush'!$A$57:$D$57</c:f>
              <c:strCache>
                <c:ptCount val="1"/>
                <c:pt idx="0">
                  <c:v>Rush C7+ From DLE AT 248°F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'LabData-Rush'!$B$59:$B$67</c:f>
              <c:numCache>
                <c:formatCode>General</c:formatCode>
                <c:ptCount val="9"/>
                <c:pt idx="0">
                  <c:v>101.78</c:v>
                </c:pt>
                <c:pt idx="1">
                  <c:v>101.84</c:v>
                </c:pt>
                <c:pt idx="2">
                  <c:v>102.27</c:v>
                </c:pt>
                <c:pt idx="3">
                  <c:v>101.55</c:v>
                </c:pt>
                <c:pt idx="4">
                  <c:v>101.25</c:v>
                </c:pt>
                <c:pt idx="5">
                  <c:v>102.27</c:v>
                </c:pt>
                <c:pt idx="6">
                  <c:v>103.74</c:v>
                </c:pt>
                <c:pt idx="7">
                  <c:v>101.08</c:v>
                </c:pt>
                <c:pt idx="8">
                  <c:v>100.61</c:v>
                </c:pt>
              </c:numCache>
            </c:numRef>
          </c:xVal>
          <c:yVal>
            <c:numRef>
              <c:f>'LabData-Rush'!$C$59:$C$67</c:f>
              <c:numCache>
                <c:formatCode>0.0000</c:formatCode>
                <c:ptCount val="9"/>
                <c:pt idx="0">
                  <c:v>0.73380000000000001</c:v>
                </c:pt>
                <c:pt idx="1">
                  <c:v>0.73380000000000001</c:v>
                </c:pt>
                <c:pt idx="2">
                  <c:v>0.73470000000000002</c:v>
                </c:pt>
                <c:pt idx="3">
                  <c:v>0.73360000000000003</c:v>
                </c:pt>
                <c:pt idx="4">
                  <c:v>0.7329</c:v>
                </c:pt>
                <c:pt idx="5">
                  <c:v>0.73480000000000001</c:v>
                </c:pt>
                <c:pt idx="6">
                  <c:v>0.73699999999999999</c:v>
                </c:pt>
                <c:pt idx="7">
                  <c:v>0.73240000000000005</c:v>
                </c:pt>
                <c:pt idx="8">
                  <c:v>0.73150000000000004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C2-406A-A063-227DAAF39D2B}"/>
            </c:ext>
          </c:extLst>
        </c:ser>
        <c:ser>
          <c:idx val="1"/>
          <c:order val="1"/>
          <c:tx>
            <c:strRef>
              <c:f>'LabData-Rush'!$A$70:$D$70</c:f>
              <c:strCache>
                <c:ptCount val="1"/>
                <c:pt idx="0">
                  <c:v>Rush Residual Oil After DLE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'LabData-Rush'!$B$72:$B$74</c:f>
              <c:numCache>
                <c:formatCode>0.00</c:formatCode>
                <c:ptCount val="3"/>
                <c:pt idx="0">
                  <c:v>209.93</c:v>
                </c:pt>
                <c:pt idx="1">
                  <c:v>217.2</c:v>
                </c:pt>
                <c:pt idx="2">
                  <c:v>303.62</c:v>
                </c:pt>
              </c:numCache>
            </c:numRef>
          </c:xVal>
          <c:yVal>
            <c:numRef>
              <c:f>'LabData-Rush'!$C$72:$C$74</c:f>
              <c:numCache>
                <c:formatCode>General</c:formatCode>
                <c:ptCount val="3"/>
                <c:pt idx="0">
                  <c:v>0.84450000000000003</c:v>
                </c:pt>
                <c:pt idx="1">
                  <c:v>0.84909999999999997</c:v>
                </c:pt>
                <c:pt idx="2">
                  <c:v>0.8871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C2-406A-A063-227DAAF39D2B}"/>
            </c:ext>
          </c:extLst>
        </c:ser>
        <c:ser>
          <c:idx val="2"/>
          <c:order val="2"/>
          <c:tx>
            <c:strRef>
              <c:f>'LabData-Rush'!$A$77:$D$77</c:f>
              <c:strCache>
                <c:ptCount val="1"/>
                <c:pt idx="0">
                  <c:v>Rush Reservoir Fluid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'LabData-Rush'!$B$79:$B$83</c:f>
              <c:numCache>
                <c:formatCode>0.00</c:formatCode>
                <c:ptCount val="5"/>
                <c:pt idx="0">
                  <c:v>199.58</c:v>
                </c:pt>
                <c:pt idx="1">
                  <c:v>208.5</c:v>
                </c:pt>
                <c:pt idx="2">
                  <c:v>294.32</c:v>
                </c:pt>
                <c:pt idx="3" formatCode="General">
                  <c:v>609.34</c:v>
                </c:pt>
                <c:pt idx="4" formatCode="General">
                  <c:v>755.98</c:v>
                </c:pt>
              </c:numCache>
            </c:numRef>
          </c:xVal>
          <c:yVal>
            <c:numRef>
              <c:f>'LabData-Rush'!$C$79:$C$83</c:f>
              <c:numCache>
                <c:formatCode>General</c:formatCode>
                <c:ptCount val="5"/>
                <c:pt idx="0">
                  <c:v>0.8367</c:v>
                </c:pt>
                <c:pt idx="1">
                  <c:v>0.8427</c:v>
                </c:pt>
                <c:pt idx="2">
                  <c:v>0.88170000000000004</c:v>
                </c:pt>
                <c:pt idx="3">
                  <c:v>0.96740000000000004</c:v>
                </c:pt>
                <c:pt idx="4">
                  <c:v>1.0015000000000001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C2-406A-A063-227DAAF39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9336"/>
        <c:axId val="561088944"/>
      </c:scatterChart>
      <c:valAx>
        <c:axId val="561089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8944"/>
        <c:crosses val="autoZero"/>
        <c:crossBetween val="midCat"/>
      </c:valAx>
      <c:valAx>
        <c:axId val="5610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9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4096754163365717"/>
          <c:y val="0.36437154003533112"/>
          <c:w val="0.46010599735329943"/>
          <c:h val="0.196613468817045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'LabData-Rush'!$A$57:$D$57</c:f>
              <c:strCache>
                <c:ptCount val="1"/>
                <c:pt idx="0">
                  <c:v>Rush C7+ From DLE AT 248°F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'LabData-Rush'!$B$59:$B$67</c:f>
              <c:numCache>
                <c:formatCode>General</c:formatCode>
                <c:ptCount val="9"/>
                <c:pt idx="0">
                  <c:v>101.78</c:v>
                </c:pt>
                <c:pt idx="1">
                  <c:v>101.84</c:v>
                </c:pt>
                <c:pt idx="2">
                  <c:v>102.27</c:v>
                </c:pt>
                <c:pt idx="3">
                  <c:v>101.55</c:v>
                </c:pt>
                <c:pt idx="4">
                  <c:v>101.25</c:v>
                </c:pt>
                <c:pt idx="5">
                  <c:v>102.27</c:v>
                </c:pt>
                <c:pt idx="6">
                  <c:v>103.74</c:v>
                </c:pt>
                <c:pt idx="7">
                  <c:v>101.08</c:v>
                </c:pt>
                <c:pt idx="8">
                  <c:v>100.61</c:v>
                </c:pt>
              </c:numCache>
            </c:numRef>
          </c:xVal>
          <c:yVal>
            <c:numRef>
              <c:f>'LabData-Rush'!$D$59:$D$67</c:f>
              <c:numCache>
                <c:formatCode>0.0000</c:formatCode>
                <c:ptCount val="9"/>
                <c:pt idx="0">
                  <c:v>138.702643772145</c:v>
                </c:pt>
                <c:pt idx="1">
                  <c:v>138.7844099209594</c:v>
                </c:pt>
                <c:pt idx="2">
                  <c:v>139.19967333605553</c:v>
                </c:pt>
                <c:pt idx="3">
                  <c:v>138.42693565976009</c:v>
                </c:pt>
                <c:pt idx="4">
                  <c:v>138.14981580024559</c:v>
                </c:pt>
                <c:pt idx="5">
                  <c:v>139.18072945019051</c:v>
                </c:pt>
                <c:pt idx="6">
                  <c:v>140.75983717774761</c:v>
                </c:pt>
                <c:pt idx="7">
                  <c:v>138.01201529219006</c:v>
                </c:pt>
                <c:pt idx="8">
                  <c:v>137.5393028024607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E8-4D5D-81F7-28B6F2DE7B0A}"/>
            </c:ext>
          </c:extLst>
        </c:ser>
        <c:ser>
          <c:idx val="1"/>
          <c:order val="1"/>
          <c:tx>
            <c:strRef>
              <c:f>'LabData-Rush'!$A$70:$D$70</c:f>
              <c:strCache>
                <c:ptCount val="1"/>
                <c:pt idx="0">
                  <c:v>Rush Residual Oil After DLE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'LabData-Rush'!$B$72:$B$74</c:f>
              <c:numCache>
                <c:formatCode>0.00</c:formatCode>
                <c:ptCount val="3"/>
                <c:pt idx="0">
                  <c:v>209.93</c:v>
                </c:pt>
                <c:pt idx="1">
                  <c:v>217.2</c:v>
                </c:pt>
                <c:pt idx="2">
                  <c:v>303.62</c:v>
                </c:pt>
              </c:numCache>
            </c:numRef>
          </c:xVal>
          <c:yVal>
            <c:numRef>
              <c:f>'LabData-Rush'!$D$72:$D$74</c:f>
              <c:numCache>
                <c:formatCode>0.0000</c:formatCode>
                <c:ptCount val="3"/>
                <c:pt idx="0">
                  <c:v>248.58496151568977</c:v>
                </c:pt>
                <c:pt idx="1">
                  <c:v>255.80025909786832</c:v>
                </c:pt>
                <c:pt idx="2">
                  <c:v>342.26130086799685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BE8-4D5D-81F7-28B6F2DE7B0A}"/>
            </c:ext>
          </c:extLst>
        </c:ser>
        <c:ser>
          <c:idx val="2"/>
          <c:order val="2"/>
          <c:tx>
            <c:strRef>
              <c:f>'LabData-Rush'!$A$77:$D$77</c:f>
              <c:strCache>
                <c:ptCount val="1"/>
                <c:pt idx="0">
                  <c:v>Rush Reservoir Fluid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'LabData-Rush'!$B$79:$B$83</c:f>
              <c:numCache>
                <c:formatCode>0.00</c:formatCode>
                <c:ptCount val="5"/>
                <c:pt idx="0">
                  <c:v>199.58</c:v>
                </c:pt>
                <c:pt idx="1">
                  <c:v>208.5</c:v>
                </c:pt>
                <c:pt idx="2">
                  <c:v>294.32</c:v>
                </c:pt>
                <c:pt idx="3" formatCode="General">
                  <c:v>609.34</c:v>
                </c:pt>
                <c:pt idx="4" formatCode="General">
                  <c:v>755.98</c:v>
                </c:pt>
              </c:numCache>
            </c:numRef>
          </c:xVal>
          <c:yVal>
            <c:numRef>
              <c:f>'LabData-Rush'!$D$79:$D$83</c:f>
              <c:numCache>
                <c:formatCode>0.0000</c:formatCode>
                <c:ptCount val="5"/>
                <c:pt idx="0">
                  <c:v>238.53232938926737</c:v>
                </c:pt>
                <c:pt idx="1">
                  <c:v>247.4190103239587</c:v>
                </c:pt>
                <c:pt idx="2">
                  <c:v>333.80968583418394</c:v>
                </c:pt>
                <c:pt idx="3">
                  <c:v>629.8738887740335</c:v>
                </c:pt>
                <c:pt idx="4">
                  <c:v>754.8477284073889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E8-4D5D-81F7-28B6F2DE7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8552"/>
        <c:axId val="561090512"/>
        <c:extLst/>
      </c:scatterChart>
      <c:valAx>
        <c:axId val="561088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90512"/>
        <c:crosses val="autoZero"/>
        <c:crossBetween val="midCat"/>
      </c:valAx>
      <c:valAx>
        <c:axId val="56109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(MW/SG)7+ [m3/kmol]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8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271587118641635"/>
          <c:y val="8.6565687668929636E-2"/>
          <c:w val="0.43248704719023667"/>
          <c:h val="0.16144322741780182"/>
        </c:manualLayout>
      </c:layout>
      <c:overlay val="1"/>
      <c:spPr>
        <a:solidFill>
          <a:schemeClr val="bg1"/>
        </a:solidFill>
        <a:ln w="12700">
          <a:solidFill>
            <a:schemeClr val="tx1">
              <a:lumMod val="95000"/>
              <a:lumOff val="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'LabData-Dynamite'!$A$51:$D$51</c:f>
              <c:strCache>
                <c:ptCount val="1"/>
                <c:pt idx="0">
                  <c:v>Dynamite Reservoir Fluid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'LabData-Dynamite'!$B$53:$B$56</c:f>
              <c:numCache>
                <c:formatCode>0.00</c:formatCode>
                <c:ptCount val="4"/>
                <c:pt idx="0">
                  <c:v>182.98</c:v>
                </c:pt>
                <c:pt idx="1">
                  <c:v>237.89</c:v>
                </c:pt>
                <c:pt idx="2" formatCode="General">
                  <c:v>390.96</c:v>
                </c:pt>
                <c:pt idx="3" formatCode="General">
                  <c:v>527.75</c:v>
                </c:pt>
              </c:numCache>
            </c:numRef>
          </c:xVal>
          <c:yVal>
            <c:numRef>
              <c:f>'LabData-Dynamite'!$C$53:$C$56</c:f>
              <c:numCache>
                <c:formatCode>General</c:formatCode>
                <c:ptCount val="4"/>
                <c:pt idx="0">
                  <c:v>0.82399999999999995</c:v>
                </c:pt>
                <c:pt idx="1">
                  <c:v>0.85199999999999998</c:v>
                </c:pt>
                <c:pt idx="2">
                  <c:v>0.89900000000000002</c:v>
                </c:pt>
                <c:pt idx="3">
                  <c:v>0.92500000000000004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85-43BB-B601-41E71BC68651}"/>
            </c:ext>
          </c:extLst>
        </c:ser>
        <c:ser>
          <c:idx val="1"/>
          <c:order val="1"/>
          <c:tx>
            <c:strRef>
              <c:f>'LabData-Dynamite'!$A$59:$D$59</c:f>
              <c:strCache>
                <c:ptCount val="1"/>
                <c:pt idx="0">
                  <c:v>Dynamite Reservoir Fluid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'LabData-Dynamite'!$B$61:$B$85</c:f>
              <c:numCache>
                <c:formatCode>0.00</c:formatCode>
                <c:ptCount val="25"/>
                <c:pt idx="0">
                  <c:v>86.18</c:v>
                </c:pt>
                <c:pt idx="1">
                  <c:v>92.46</c:v>
                </c:pt>
                <c:pt idx="2">
                  <c:v>105.31</c:v>
                </c:pt>
                <c:pt idx="3">
                  <c:v>119.34</c:v>
                </c:pt>
                <c:pt idx="4">
                  <c:v>134.01</c:v>
                </c:pt>
                <c:pt idx="5">
                  <c:v>147</c:v>
                </c:pt>
                <c:pt idx="6">
                  <c:v>161</c:v>
                </c:pt>
                <c:pt idx="7">
                  <c:v>175</c:v>
                </c:pt>
                <c:pt idx="8">
                  <c:v>190</c:v>
                </c:pt>
                <c:pt idx="9">
                  <c:v>206</c:v>
                </c:pt>
                <c:pt idx="10">
                  <c:v>222</c:v>
                </c:pt>
                <c:pt idx="11">
                  <c:v>237</c:v>
                </c:pt>
                <c:pt idx="12">
                  <c:v>251</c:v>
                </c:pt>
                <c:pt idx="13">
                  <c:v>263</c:v>
                </c:pt>
                <c:pt idx="14">
                  <c:v>275</c:v>
                </c:pt>
                <c:pt idx="15">
                  <c:v>291</c:v>
                </c:pt>
                <c:pt idx="16">
                  <c:v>305</c:v>
                </c:pt>
                <c:pt idx="17">
                  <c:v>318</c:v>
                </c:pt>
                <c:pt idx="18">
                  <c:v>331</c:v>
                </c:pt>
                <c:pt idx="19">
                  <c:v>345</c:v>
                </c:pt>
                <c:pt idx="20">
                  <c:v>359</c:v>
                </c:pt>
                <c:pt idx="21">
                  <c:v>374</c:v>
                </c:pt>
                <c:pt idx="22">
                  <c:v>388</c:v>
                </c:pt>
                <c:pt idx="23">
                  <c:v>402</c:v>
                </c:pt>
                <c:pt idx="24">
                  <c:v>527.75</c:v>
                </c:pt>
              </c:numCache>
            </c:numRef>
          </c:xVal>
          <c:yVal>
            <c:numRef>
              <c:f>'LabData-Dynamite'!$C$61:$C$85</c:f>
              <c:numCache>
                <c:formatCode>0.000</c:formatCode>
                <c:ptCount val="25"/>
                <c:pt idx="0">
                  <c:v>0.66400000000000003</c:v>
                </c:pt>
                <c:pt idx="1">
                  <c:v>0.71799999999999997</c:v>
                </c:pt>
                <c:pt idx="2">
                  <c:v>0.745</c:v>
                </c:pt>
                <c:pt idx="3">
                  <c:v>0.76900000000000002</c:v>
                </c:pt>
                <c:pt idx="4">
                  <c:v>0.77900000000000003</c:v>
                </c:pt>
                <c:pt idx="5">
                  <c:v>0.79</c:v>
                </c:pt>
                <c:pt idx="6">
                  <c:v>0.80100000000000005</c:v>
                </c:pt>
                <c:pt idx="7">
                  <c:v>0.81200000000000006</c:v>
                </c:pt>
                <c:pt idx="8">
                  <c:v>0.82299999999999995</c:v>
                </c:pt>
                <c:pt idx="9">
                  <c:v>0.83299999999999996</c:v>
                </c:pt>
                <c:pt idx="10">
                  <c:v>0.84</c:v>
                </c:pt>
                <c:pt idx="11">
                  <c:v>0.84799999999999998</c:v>
                </c:pt>
                <c:pt idx="12">
                  <c:v>0.85299999999999998</c:v>
                </c:pt>
                <c:pt idx="13">
                  <c:v>0.85799999999999998</c:v>
                </c:pt>
                <c:pt idx="14">
                  <c:v>0.86299999999999999</c:v>
                </c:pt>
                <c:pt idx="15">
                  <c:v>0.86799999999999999</c:v>
                </c:pt>
                <c:pt idx="16">
                  <c:v>0.873</c:v>
                </c:pt>
                <c:pt idx="17">
                  <c:v>0.878</c:v>
                </c:pt>
                <c:pt idx="18">
                  <c:v>0.88200000000000001</c:v>
                </c:pt>
                <c:pt idx="19">
                  <c:v>0.88600000000000001</c:v>
                </c:pt>
                <c:pt idx="20">
                  <c:v>0.89</c:v>
                </c:pt>
                <c:pt idx="21">
                  <c:v>0.89400000000000002</c:v>
                </c:pt>
                <c:pt idx="22">
                  <c:v>0.89700000000000002</c:v>
                </c:pt>
                <c:pt idx="23">
                  <c:v>0.9</c:v>
                </c:pt>
                <c:pt idx="24">
                  <c:v>0.92500000000000004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85-43BB-B601-41E71BC68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7768"/>
        <c:axId val="561090904"/>
      </c:scatterChart>
      <c:valAx>
        <c:axId val="561087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MW7+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90904"/>
        <c:crosses val="autoZero"/>
        <c:crossBetween val="midCat"/>
      </c:valAx>
      <c:valAx>
        <c:axId val="56109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7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77800307033358"/>
          <c:y val="0.29346926372951004"/>
          <c:w val="0.29956833403435884"/>
          <c:h val="0.174202859992567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'LabData-Dynamite'!$A$51:$D$51</c:f>
              <c:strCache>
                <c:ptCount val="1"/>
                <c:pt idx="0">
                  <c:v>Dynamite Reservoir Fluid Plus Fractions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'LabData-Dynamite'!$B$53:$B$56</c:f>
              <c:numCache>
                <c:formatCode>0.00</c:formatCode>
                <c:ptCount val="4"/>
                <c:pt idx="0">
                  <c:v>182.98</c:v>
                </c:pt>
                <c:pt idx="1">
                  <c:v>237.89</c:v>
                </c:pt>
                <c:pt idx="2" formatCode="General">
                  <c:v>390.96</c:v>
                </c:pt>
                <c:pt idx="3" formatCode="General">
                  <c:v>527.75</c:v>
                </c:pt>
              </c:numCache>
            </c:numRef>
          </c:xVal>
          <c:yVal>
            <c:numRef>
              <c:f>'LabData-Dynamite'!$D$53:$D$56</c:f>
              <c:numCache>
                <c:formatCode>0.0000</c:formatCode>
                <c:ptCount val="4"/>
                <c:pt idx="0">
                  <c:v>222.0631067961165</c:v>
                </c:pt>
                <c:pt idx="1">
                  <c:v>279.21361502347418</c:v>
                </c:pt>
                <c:pt idx="2">
                  <c:v>434.88320355951055</c:v>
                </c:pt>
                <c:pt idx="3">
                  <c:v>570.54054054054052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9B-4DB3-B544-742B04BD60DF}"/>
            </c:ext>
          </c:extLst>
        </c:ser>
        <c:ser>
          <c:idx val="1"/>
          <c:order val="1"/>
          <c:tx>
            <c:strRef>
              <c:f>'LabData-Dynamite'!$A$59:$D$59</c:f>
              <c:strCache>
                <c:ptCount val="1"/>
                <c:pt idx="0">
                  <c:v>Dynamite Reservoir Fluid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'LabData-Dynamite'!$B$61:$B$85</c:f>
              <c:numCache>
                <c:formatCode>0.00</c:formatCode>
                <c:ptCount val="25"/>
                <c:pt idx="0">
                  <c:v>86.18</c:v>
                </c:pt>
                <c:pt idx="1">
                  <c:v>92.46</c:v>
                </c:pt>
                <c:pt idx="2">
                  <c:v>105.31</c:v>
                </c:pt>
                <c:pt idx="3">
                  <c:v>119.34</c:v>
                </c:pt>
                <c:pt idx="4">
                  <c:v>134.01</c:v>
                </c:pt>
                <c:pt idx="5">
                  <c:v>147</c:v>
                </c:pt>
                <c:pt idx="6">
                  <c:v>161</c:v>
                </c:pt>
                <c:pt idx="7">
                  <c:v>175</c:v>
                </c:pt>
                <c:pt idx="8">
                  <c:v>190</c:v>
                </c:pt>
                <c:pt idx="9">
                  <c:v>206</c:v>
                </c:pt>
                <c:pt idx="10">
                  <c:v>222</c:v>
                </c:pt>
                <c:pt idx="11">
                  <c:v>237</c:v>
                </c:pt>
                <c:pt idx="12">
                  <c:v>251</c:v>
                </c:pt>
                <c:pt idx="13">
                  <c:v>263</c:v>
                </c:pt>
                <c:pt idx="14">
                  <c:v>275</c:v>
                </c:pt>
                <c:pt idx="15">
                  <c:v>291</c:v>
                </c:pt>
                <c:pt idx="16">
                  <c:v>305</c:v>
                </c:pt>
                <c:pt idx="17">
                  <c:v>318</c:v>
                </c:pt>
                <c:pt idx="18">
                  <c:v>331</c:v>
                </c:pt>
                <c:pt idx="19">
                  <c:v>345</c:v>
                </c:pt>
                <c:pt idx="20">
                  <c:v>359</c:v>
                </c:pt>
                <c:pt idx="21">
                  <c:v>374</c:v>
                </c:pt>
                <c:pt idx="22">
                  <c:v>388</c:v>
                </c:pt>
                <c:pt idx="23">
                  <c:v>402</c:v>
                </c:pt>
                <c:pt idx="24">
                  <c:v>527.75</c:v>
                </c:pt>
              </c:numCache>
            </c:numRef>
          </c:xVal>
          <c:yVal>
            <c:numRef>
              <c:f>'LabData-Dynamite'!$D$61:$D$85</c:f>
              <c:numCache>
                <c:formatCode>0.0000</c:formatCode>
                <c:ptCount val="25"/>
                <c:pt idx="0">
                  <c:v>129.78915662650601</c:v>
                </c:pt>
                <c:pt idx="1">
                  <c:v>128.77437325905291</c:v>
                </c:pt>
                <c:pt idx="2">
                  <c:v>141.35570469798657</c:v>
                </c:pt>
                <c:pt idx="3">
                  <c:v>155.18855656697008</c:v>
                </c:pt>
                <c:pt idx="4">
                  <c:v>172.02824133504492</c:v>
                </c:pt>
                <c:pt idx="5">
                  <c:v>186.07594936708861</c:v>
                </c:pt>
                <c:pt idx="6">
                  <c:v>200.99875156054929</c:v>
                </c:pt>
                <c:pt idx="7">
                  <c:v>215.51724137931032</c:v>
                </c:pt>
                <c:pt idx="8">
                  <c:v>230.86269744835968</c:v>
                </c:pt>
                <c:pt idx="9">
                  <c:v>247.29891956782714</c:v>
                </c:pt>
                <c:pt idx="10">
                  <c:v>264.28571428571428</c:v>
                </c:pt>
                <c:pt idx="11">
                  <c:v>279.48113207547169</c:v>
                </c:pt>
                <c:pt idx="12">
                  <c:v>294.25556858147712</c:v>
                </c:pt>
                <c:pt idx="13">
                  <c:v>306.52680652680652</c:v>
                </c:pt>
                <c:pt idx="14">
                  <c:v>318.65585168018538</c:v>
                </c:pt>
                <c:pt idx="15">
                  <c:v>335.25345622119818</c:v>
                </c:pt>
                <c:pt idx="16">
                  <c:v>349.36998854524626</c:v>
                </c:pt>
                <c:pt idx="17">
                  <c:v>362.1867881548975</c:v>
                </c:pt>
                <c:pt idx="18">
                  <c:v>375.28344671201813</c:v>
                </c:pt>
                <c:pt idx="19">
                  <c:v>389.3905191873589</c:v>
                </c:pt>
                <c:pt idx="20">
                  <c:v>403.37078651685391</c:v>
                </c:pt>
                <c:pt idx="21">
                  <c:v>418.34451901565996</c:v>
                </c:pt>
                <c:pt idx="22">
                  <c:v>432.55295429208473</c:v>
                </c:pt>
                <c:pt idx="23">
                  <c:v>446.66666666666663</c:v>
                </c:pt>
                <c:pt idx="24">
                  <c:v>570.54054054054052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9B-4DB3-B544-742B04BD6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88160"/>
        <c:axId val="561084240"/>
      </c:scatterChart>
      <c:valAx>
        <c:axId val="561088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4240"/>
        <c:crosses val="autoZero"/>
        <c:crossBetween val="midCat"/>
      </c:valAx>
      <c:valAx>
        <c:axId val="5610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(MW/SG)7+ [m3/kmol]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1088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252984621792319"/>
          <c:y val="7.1668108525540439E-2"/>
          <c:w val="0.38689957322218615"/>
          <c:h val="0.11667210100749939"/>
        </c:manualLayout>
      </c:layout>
      <c:overlay val="1"/>
      <c:spPr>
        <a:solidFill>
          <a:schemeClr val="bg1"/>
        </a:solidFill>
        <a:ln>
          <a:solidFill>
            <a:schemeClr val="tx1">
              <a:lumMod val="95000"/>
              <a:lumOff val="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92044838444442"/>
          <c:y val="3.0602208243522631E-2"/>
          <c:w val="0.84920495061236356"/>
          <c:h val="0.839250624398207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'LabData-Ackerman'!$A$48</c:f>
              <c:strCache>
                <c:ptCount val="1"/>
                <c:pt idx="0">
                  <c:v>Ackerman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'LabData-Ackerman'!$B$51:$B$56</c:f>
              <c:numCache>
                <c:formatCode>General</c:formatCode>
                <c:ptCount val="6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</c:numCache>
            </c:numRef>
          </c:xVal>
          <c:yVal>
            <c:numRef>
              <c:f>'LabData-Ackerman'!$C$51:$C$56</c:f>
              <c:numCache>
                <c:formatCode>0.000</c:formatCode>
                <c:ptCount val="6"/>
                <c:pt idx="0">
                  <c:v>0.83099999999999996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0.76</c:v>
                </c:pt>
                <c:pt idx="4">
                  <c:v>0.75700000000000001</c:v>
                </c:pt>
                <c:pt idx="5">
                  <c:v>0.75700000000000001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E9-4DF9-97EC-3BDBF5EA55A8}"/>
            </c:ext>
          </c:extLst>
        </c:ser>
        <c:ser>
          <c:idx val="1"/>
          <c:order val="1"/>
          <c:tx>
            <c:strRef>
              <c:f>'LabData-Rush'!$A$56</c:f>
              <c:strCache>
                <c:ptCount val="1"/>
                <c:pt idx="0">
                  <c:v>Rush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('LabData-Rush'!$B$59:$B$67,'LabData-Rush'!$B$72:$B$74,'LabData-Rush'!$B$79:$B$83)</c:f>
              <c:numCache>
                <c:formatCode>General</c:formatCode>
                <c:ptCount val="17"/>
                <c:pt idx="0">
                  <c:v>101.78</c:v>
                </c:pt>
                <c:pt idx="1">
                  <c:v>101.84</c:v>
                </c:pt>
                <c:pt idx="2">
                  <c:v>102.27</c:v>
                </c:pt>
                <c:pt idx="3">
                  <c:v>101.55</c:v>
                </c:pt>
                <c:pt idx="4">
                  <c:v>101.25</c:v>
                </c:pt>
                <c:pt idx="5">
                  <c:v>102.27</c:v>
                </c:pt>
                <c:pt idx="6">
                  <c:v>103.74</c:v>
                </c:pt>
                <c:pt idx="7">
                  <c:v>101.08</c:v>
                </c:pt>
                <c:pt idx="8">
                  <c:v>100.61</c:v>
                </c:pt>
                <c:pt idx="9" formatCode="0.00">
                  <c:v>209.93</c:v>
                </c:pt>
                <c:pt idx="10" formatCode="0.00">
                  <c:v>217.2</c:v>
                </c:pt>
                <c:pt idx="11" formatCode="0.00">
                  <c:v>303.62</c:v>
                </c:pt>
                <c:pt idx="12" formatCode="0.00">
                  <c:v>199.58</c:v>
                </c:pt>
                <c:pt idx="13" formatCode="0.00">
                  <c:v>208.5</c:v>
                </c:pt>
                <c:pt idx="14" formatCode="0.00">
                  <c:v>294.32</c:v>
                </c:pt>
                <c:pt idx="15">
                  <c:v>609.34</c:v>
                </c:pt>
                <c:pt idx="16">
                  <c:v>755.98</c:v>
                </c:pt>
              </c:numCache>
            </c:numRef>
          </c:xVal>
          <c:yVal>
            <c:numRef>
              <c:f>('LabData-Rush'!$C$59:$C$67,'LabData-Rush'!$C$72:$C$74,'LabData-Rush'!$C$79:$C$83)</c:f>
              <c:numCache>
                <c:formatCode>0.0000</c:formatCode>
                <c:ptCount val="17"/>
                <c:pt idx="0">
                  <c:v>0.73380000000000001</c:v>
                </c:pt>
                <c:pt idx="1">
                  <c:v>0.73380000000000001</c:v>
                </c:pt>
                <c:pt idx="2">
                  <c:v>0.73470000000000002</c:v>
                </c:pt>
                <c:pt idx="3">
                  <c:v>0.73360000000000003</c:v>
                </c:pt>
                <c:pt idx="4">
                  <c:v>0.7329</c:v>
                </c:pt>
                <c:pt idx="5">
                  <c:v>0.73480000000000001</c:v>
                </c:pt>
                <c:pt idx="6">
                  <c:v>0.73699999999999999</c:v>
                </c:pt>
                <c:pt idx="7">
                  <c:v>0.73240000000000005</c:v>
                </c:pt>
                <c:pt idx="8">
                  <c:v>0.73150000000000004</c:v>
                </c:pt>
                <c:pt idx="9" formatCode="General">
                  <c:v>0.84450000000000003</c:v>
                </c:pt>
                <c:pt idx="10" formatCode="General">
                  <c:v>0.84909999999999997</c:v>
                </c:pt>
                <c:pt idx="11" formatCode="General">
                  <c:v>0.8871</c:v>
                </c:pt>
                <c:pt idx="12" formatCode="General">
                  <c:v>0.8367</c:v>
                </c:pt>
                <c:pt idx="13" formatCode="General">
                  <c:v>0.8427</c:v>
                </c:pt>
                <c:pt idx="14" formatCode="General">
                  <c:v>0.88170000000000004</c:v>
                </c:pt>
                <c:pt idx="15" formatCode="General">
                  <c:v>0.96740000000000004</c:v>
                </c:pt>
                <c:pt idx="16" formatCode="General">
                  <c:v>1.0015000000000001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E9-4DF9-97EC-3BDBF5EA55A8}"/>
            </c:ext>
          </c:extLst>
        </c:ser>
        <c:ser>
          <c:idx val="2"/>
          <c:order val="2"/>
          <c:tx>
            <c:strRef>
              <c:f>'LabData-Dynamite'!$A$50</c:f>
              <c:strCache>
                <c:ptCount val="1"/>
                <c:pt idx="0">
                  <c:v>Dynamite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('LabData-Dynamite'!$B$53:$B$56,'LabData-Dynamite'!$B$61:$B$85)</c:f>
              <c:numCache>
                <c:formatCode>0.00</c:formatCode>
                <c:ptCount val="29"/>
                <c:pt idx="0">
                  <c:v>182.98</c:v>
                </c:pt>
                <c:pt idx="1">
                  <c:v>237.89</c:v>
                </c:pt>
                <c:pt idx="2" formatCode="General">
                  <c:v>390.96</c:v>
                </c:pt>
                <c:pt idx="3" formatCode="General">
                  <c:v>527.75</c:v>
                </c:pt>
                <c:pt idx="4">
                  <c:v>86.18</c:v>
                </c:pt>
                <c:pt idx="5">
                  <c:v>92.46</c:v>
                </c:pt>
                <c:pt idx="6">
                  <c:v>105.31</c:v>
                </c:pt>
                <c:pt idx="7">
                  <c:v>119.34</c:v>
                </c:pt>
                <c:pt idx="8">
                  <c:v>134.01</c:v>
                </c:pt>
                <c:pt idx="9">
                  <c:v>147</c:v>
                </c:pt>
                <c:pt idx="10">
                  <c:v>161</c:v>
                </c:pt>
                <c:pt idx="11">
                  <c:v>175</c:v>
                </c:pt>
                <c:pt idx="12">
                  <c:v>190</c:v>
                </c:pt>
                <c:pt idx="13">
                  <c:v>206</c:v>
                </c:pt>
                <c:pt idx="14">
                  <c:v>222</c:v>
                </c:pt>
                <c:pt idx="15">
                  <c:v>237</c:v>
                </c:pt>
                <c:pt idx="16">
                  <c:v>251</c:v>
                </c:pt>
                <c:pt idx="17">
                  <c:v>263</c:v>
                </c:pt>
                <c:pt idx="18">
                  <c:v>275</c:v>
                </c:pt>
                <c:pt idx="19">
                  <c:v>291</c:v>
                </c:pt>
                <c:pt idx="20">
                  <c:v>305</c:v>
                </c:pt>
                <c:pt idx="21">
                  <c:v>318</c:v>
                </c:pt>
                <c:pt idx="22">
                  <c:v>331</c:v>
                </c:pt>
                <c:pt idx="23">
                  <c:v>345</c:v>
                </c:pt>
                <c:pt idx="24">
                  <c:v>359</c:v>
                </c:pt>
                <c:pt idx="25">
                  <c:v>374</c:v>
                </c:pt>
                <c:pt idx="26">
                  <c:v>388</c:v>
                </c:pt>
                <c:pt idx="27">
                  <c:v>402</c:v>
                </c:pt>
                <c:pt idx="28">
                  <c:v>527.75</c:v>
                </c:pt>
              </c:numCache>
            </c:numRef>
          </c:xVal>
          <c:yVal>
            <c:numRef>
              <c:f>('LabData-Dynamite'!$C$53:$C$56,'LabData-Dynamite'!$C$61:$C$85)</c:f>
              <c:numCache>
                <c:formatCode>General</c:formatCode>
                <c:ptCount val="29"/>
                <c:pt idx="0">
                  <c:v>0.82399999999999995</c:v>
                </c:pt>
                <c:pt idx="1">
                  <c:v>0.85199999999999998</c:v>
                </c:pt>
                <c:pt idx="2">
                  <c:v>0.89900000000000002</c:v>
                </c:pt>
                <c:pt idx="3">
                  <c:v>0.92500000000000004</c:v>
                </c:pt>
                <c:pt idx="4" formatCode="0.000">
                  <c:v>0.66400000000000003</c:v>
                </c:pt>
                <c:pt idx="5" formatCode="0.000">
                  <c:v>0.71799999999999997</c:v>
                </c:pt>
                <c:pt idx="6" formatCode="0.000">
                  <c:v>0.745</c:v>
                </c:pt>
                <c:pt idx="7" formatCode="0.000">
                  <c:v>0.76900000000000002</c:v>
                </c:pt>
                <c:pt idx="8" formatCode="0.000">
                  <c:v>0.77900000000000003</c:v>
                </c:pt>
                <c:pt idx="9" formatCode="0.000">
                  <c:v>0.79</c:v>
                </c:pt>
                <c:pt idx="10" formatCode="0.000">
                  <c:v>0.80100000000000005</c:v>
                </c:pt>
                <c:pt idx="11" formatCode="0.000">
                  <c:v>0.81200000000000006</c:v>
                </c:pt>
                <c:pt idx="12" formatCode="0.000">
                  <c:v>0.82299999999999995</c:v>
                </c:pt>
                <c:pt idx="13" formatCode="0.000">
                  <c:v>0.83299999999999996</c:v>
                </c:pt>
                <c:pt idx="14" formatCode="0.000">
                  <c:v>0.84</c:v>
                </c:pt>
                <c:pt idx="15" formatCode="0.000">
                  <c:v>0.84799999999999998</c:v>
                </c:pt>
                <c:pt idx="16" formatCode="0.000">
                  <c:v>0.85299999999999998</c:v>
                </c:pt>
                <c:pt idx="17" formatCode="0.000">
                  <c:v>0.85799999999999998</c:v>
                </c:pt>
                <c:pt idx="18" formatCode="0.000">
                  <c:v>0.86299999999999999</c:v>
                </c:pt>
                <c:pt idx="19" formatCode="0.000">
                  <c:v>0.86799999999999999</c:v>
                </c:pt>
                <c:pt idx="20" formatCode="0.000">
                  <c:v>0.873</c:v>
                </c:pt>
                <c:pt idx="21" formatCode="0.000">
                  <c:v>0.878</c:v>
                </c:pt>
                <c:pt idx="22" formatCode="0.000">
                  <c:v>0.88200000000000001</c:v>
                </c:pt>
                <c:pt idx="23" formatCode="0.000">
                  <c:v>0.88600000000000001</c:v>
                </c:pt>
                <c:pt idx="24" formatCode="0.000">
                  <c:v>0.89</c:v>
                </c:pt>
                <c:pt idx="25" formatCode="0.000">
                  <c:v>0.89400000000000002</c:v>
                </c:pt>
                <c:pt idx="26" formatCode="0.000">
                  <c:v>0.89700000000000002</c:v>
                </c:pt>
                <c:pt idx="27" formatCode="0.000">
                  <c:v>0.9</c:v>
                </c:pt>
                <c:pt idx="28" formatCode="0.000">
                  <c:v>0.92500000000000004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E9-4DF9-97EC-3BDBF5EA5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748896"/>
        <c:axId val="556698424"/>
      </c:scatterChart>
      <c:valAx>
        <c:axId val="559748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56698424"/>
        <c:crosses val="autoZero"/>
        <c:crossBetween val="midCat"/>
      </c:valAx>
      <c:valAx>
        <c:axId val="556698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59748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709182389684043"/>
          <c:y val="0.43094176474287554"/>
          <c:w val="0.12493179551285248"/>
          <c:h val="0.153045121553896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'LabData-Ackerman'!$A$48</c:f>
              <c:strCache>
                <c:ptCount val="1"/>
                <c:pt idx="0">
                  <c:v>Ackerman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forward val="700"/>
            <c:backward val="80"/>
            <c:dispRSqr val="1"/>
            <c:dispEq val="1"/>
            <c:trendlineLbl>
              <c:layout>
                <c:manualLayout>
                  <c:x val="-4.3598713164343689E-2"/>
                  <c:y val="-2.6947937188153319E-3"/>
                </c:manualLayout>
              </c:layout>
              <c:numFmt formatCode="General" sourceLinked="0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'LabData-Ackerman'!$B$51:$B$56</c:f>
              <c:numCache>
                <c:formatCode>General</c:formatCode>
                <c:ptCount val="6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</c:numCache>
            </c:numRef>
          </c:xVal>
          <c:yVal>
            <c:numRef>
              <c:f>'LabData-Ackerman'!$D$51:$D$56</c:f>
              <c:numCache>
                <c:formatCode>0.00</c:formatCode>
                <c:ptCount val="6"/>
                <c:pt idx="0">
                  <c:v>232.25030084235863</c:v>
                </c:pt>
                <c:pt idx="1">
                  <c:v>154.54545454545453</c:v>
                </c:pt>
                <c:pt idx="2">
                  <c:v>149.01960784313727</c:v>
                </c:pt>
                <c:pt idx="3">
                  <c:v>143.42105263157896</c:v>
                </c:pt>
                <c:pt idx="4">
                  <c:v>140.02642007926025</c:v>
                </c:pt>
                <c:pt idx="5">
                  <c:v>140.02642007926025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2F-4E2B-B7B2-8169BE2F6A9F}"/>
            </c:ext>
          </c:extLst>
        </c:ser>
        <c:ser>
          <c:idx val="1"/>
          <c:order val="1"/>
          <c:tx>
            <c:strRef>
              <c:f>'LabData-Rush'!$A$56</c:f>
              <c:strCache>
                <c:ptCount val="1"/>
                <c:pt idx="0">
                  <c:v>Rush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BC149C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BC149C"/>
                </a:solidFill>
                <a:prstDash val="sysDot"/>
              </a:ln>
              <a:effectLst/>
            </c:spPr>
            <c:trendlineType val="linear"/>
            <c:forward val="130"/>
            <c:backward val="70"/>
            <c:dispRSqr val="1"/>
            <c:dispEq val="1"/>
            <c:trendlineLbl>
              <c:layout>
                <c:manualLayout>
                  <c:x val="2.2437664502084655E-3"/>
                  <c:y val="0.269738106524301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BC149C"/>
                        </a:solidFill>
                      </a:rPr>
                      <a:t>y = 0.954x + 44.475</a:t>
                    </a:r>
                    <a:br>
                      <a:rPr lang="en-US" baseline="0">
                        <a:solidFill>
                          <a:srgbClr val="BC149C"/>
                        </a:solidFill>
                      </a:rPr>
                    </a:br>
                    <a:r>
                      <a:rPr lang="en-US" baseline="0">
                        <a:solidFill>
                          <a:srgbClr val="BC149C"/>
                        </a:solidFill>
                      </a:rPr>
                      <a:t>R² = 0.9992</a:t>
                    </a:r>
                    <a:endParaRPr lang="en-US">
                      <a:solidFill>
                        <a:srgbClr val="BC149C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('LabData-Rush'!$B$59:$B$67,'LabData-Rush'!$B$72:$B$74,'LabData-Rush'!$B$79:$B$83)</c:f>
              <c:numCache>
                <c:formatCode>General</c:formatCode>
                <c:ptCount val="17"/>
                <c:pt idx="0">
                  <c:v>101.78</c:v>
                </c:pt>
                <c:pt idx="1">
                  <c:v>101.84</c:v>
                </c:pt>
                <c:pt idx="2">
                  <c:v>102.27</c:v>
                </c:pt>
                <c:pt idx="3">
                  <c:v>101.55</c:v>
                </c:pt>
                <c:pt idx="4">
                  <c:v>101.25</c:v>
                </c:pt>
                <c:pt idx="5">
                  <c:v>102.27</c:v>
                </c:pt>
                <c:pt idx="6">
                  <c:v>103.74</c:v>
                </c:pt>
                <c:pt idx="7">
                  <c:v>101.08</c:v>
                </c:pt>
                <c:pt idx="8">
                  <c:v>100.61</c:v>
                </c:pt>
                <c:pt idx="9" formatCode="0.00">
                  <c:v>209.93</c:v>
                </c:pt>
                <c:pt idx="10" formatCode="0.00">
                  <c:v>217.2</c:v>
                </c:pt>
                <c:pt idx="11" formatCode="0.00">
                  <c:v>303.62</c:v>
                </c:pt>
                <c:pt idx="12" formatCode="0.00">
                  <c:v>199.58</c:v>
                </c:pt>
                <c:pt idx="13" formatCode="0.00">
                  <c:v>208.5</c:v>
                </c:pt>
                <c:pt idx="14" formatCode="0.00">
                  <c:v>294.32</c:v>
                </c:pt>
                <c:pt idx="15">
                  <c:v>609.34</c:v>
                </c:pt>
                <c:pt idx="16">
                  <c:v>755.98</c:v>
                </c:pt>
              </c:numCache>
            </c:numRef>
          </c:xVal>
          <c:yVal>
            <c:numRef>
              <c:f>('LabData-Rush'!$D$59:$D$67,'LabData-Rush'!$D$72:$D$74,'LabData-Rush'!$D$79:$D$83)</c:f>
              <c:numCache>
                <c:formatCode>0.0000</c:formatCode>
                <c:ptCount val="17"/>
                <c:pt idx="0">
                  <c:v>138.702643772145</c:v>
                </c:pt>
                <c:pt idx="1">
                  <c:v>138.7844099209594</c:v>
                </c:pt>
                <c:pt idx="2">
                  <c:v>139.19967333605553</c:v>
                </c:pt>
                <c:pt idx="3">
                  <c:v>138.42693565976009</c:v>
                </c:pt>
                <c:pt idx="4">
                  <c:v>138.14981580024559</c:v>
                </c:pt>
                <c:pt idx="5">
                  <c:v>139.18072945019051</c:v>
                </c:pt>
                <c:pt idx="6">
                  <c:v>140.75983717774761</c:v>
                </c:pt>
                <c:pt idx="7">
                  <c:v>138.01201529219006</c:v>
                </c:pt>
                <c:pt idx="8">
                  <c:v>137.5393028024607</c:v>
                </c:pt>
                <c:pt idx="9">
                  <c:v>248.58496151568977</c:v>
                </c:pt>
                <c:pt idx="10">
                  <c:v>255.80025909786832</c:v>
                </c:pt>
                <c:pt idx="11">
                  <c:v>342.26130086799685</c:v>
                </c:pt>
                <c:pt idx="12">
                  <c:v>238.53232938926737</c:v>
                </c:pt>
                <c:pt idx="13">
                  <c:v>247.4190103239587</c:v>
                </c:pt>
                <c:pt idx="14">
                  <c:v>333.80968583418394</c:v>
                </c:pt>
                <c:pt idx="15">
                  <c:v>629.8738887740335</c:v>
                </c:pt>
                <c:pt idx="16">
                  <c:v>754.8477284073889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2F-4E2B-B7B2-8169BE2F6A9F}"/>
            </c:ext>
          </c:extLst>
        </c:ser>
        <c:ser>
          <c:idx val="2"/>
          <c:order val="2"/>
          <c:tx>
            <c:strRef>
              <c:f>'LabData-Dynamite'!$A$50</c:f>
              <c:strCache>
                <c:ptCount val="1"/>
                <c:pt idx="0">
                  <c:v>Dynamite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12700">
                <a:solidFill>
                  <a:schemeClr val="accent3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accent3"/>
                </a:solidFill>
                <a:prstDash val="dashDot"/>
              </a:ln>
              <a:effectLst/>
            </c:spPr>
            <c:trendlineType val="linear"/>
            <c:forward val="365"/>
            <c:backward val="60"/>
            <c:dispRSqr val="1"/>
            <c:dispEq val="1"/>
            <c:trendlineLbl>
              <c:layout>
                <c:manualLayout>
                  <c:x val="6.2340019322917065E-2"/>
                  <c:y val="0.179107980026155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92D050"/>
                        </a:solidFill>
                      </a:rPr>
                      <a:t>y = 1.0162x + 37.659</a:t>
                    </a:r>
                    <a:br>
                      <a:rPr lang="en-US" baseline="0">
                        <a:solidFill>
                          <a:srgbClr val="92D050"/>
                        </a:solidFill>
                      </a:rPr>
                    </a:br>
                    <a:r>
                      <a:rPr lang="en-US" baseline="0">
                        <a:solidFill>
                          <a:srgbClr val="92D050"/>
                        </a:solidFill>
                      </a:rPr>
                      <a:t>R² = 0.9997</a:t>
                    </a:r>
                    <a:endParaRPr lang="en-US">
                      <a:solidFill>
                        <a:srgbClr val="92D05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accent3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('LabData-Dynamite'!$B$53:$B$56,'LabData-Dynamite'!$B$61:$B$85)</c:f>
              <c:numCache>
                <c:formatCode>0.00</c:formatCode>
                <c:ptCount val="29"/>
                <c:pt idx="0">
                  <c:v>182.98</c:v>
                </c:pt>
                <c:pt idx="1">
                  <c:v>237.89</c:v>
                </c:pt>
                <c:pt idx="2" formatCode="General">
                  <c:v>390.96</c:v>
                </c:pt>
                <c:pt idx="3" formatCode="General">
                  <c:v>527.75</c:v>
                </c:pt>
                <c:pt idx="4">
                  <c:v>86.18</c:v>
                </c:pt>
                <c:pt idx="5">
                  <c:v>92.46</c:v>
                </c:pt>
                <c:pt idx="6">
                  <c:v>105.31</c:v>
                </c:pt>
                <c:pt idx="7">
                  <c:v>119.34</c:v>
                </c:pt>
                <c:pt idx="8">
                  <c:v>134.01</c:v>
                </c:pt>
                <c:pt idx="9">
                  <c:v>147</c:v>
                </c:pt>
                <c:pt idx="10">
                  <c:v>161</c:v>
                </c:pt>
                <c:pt idx="11">
                  <c:v>175</c:v>
                </c:pt>
                <c:pt idx="12">
                  <c:v>190</c:v>
                </c:pt>
                <c:pt idx="13">
                  <c:v>206</c:v>
                </c:pt>
                <c:pt idx="14">
                  <c:v>222</c:v>
                </c:pt>
                <c:pt idx="15">
                  <c:v>237</c:v>
                </c:pt>
                <c:pt idx="16">
                  <c:v>251</c:v>
                </c:pt>
                <c:pt idx="17">
                  <c:v>263</c:v>
                </c:pt>
                <c:pt idx="18">
                  <c:v>275</c:v>
                </c:pt>
                <c:pt idx="19">
                  <c:v>291</c:v>
                </c:pt>
                <c:pt idx="20">
                  <c:v>305</c:v>
                </c:pt>
                <c:pt idx="21">
                  <c:v>318</c:v>
                </c:pt>
                <c:pt idx="22">
                  <c:v>331</c:v>
                </c:pt>
                <c:pt idx="23">
                  <c:v>345</c:v>
                </c:pt>
                <c:pt idx="24">
                  <c:v>359</c:v>
                </c:pt>
                <c:pt idx="25">
                  <c:v>374</c:v>
                </c:pt>
                <c:pt idx="26">
                  <c:v>388</c:v>
                </c:pt>
                <c:pt idx="27">
                  <c:v>402</c:v>
                </c:pt>
                <c:pt idx="28">
                  <c:v>527.75</c:v>
                </c:pt>
              </c:numCache>
            </c:numRef>
          </c:xVal>
          <c:yVal>
            <c:numRef>
              <c:f>('LabData-Dynamite'!$D$53:$D$56,'LabData-Dynamite'!$D$61:$D$85)</c:f>
              <c:numCache>
                <c:formatCode>0.0000</c:formatCode>
                <c:ptCount val="29"/>
                <c:pt idx="0">
                  <c:v>222.0631067961165</c:v>
                </c:pt>
                <c:pt idx="1">
                  <c:v>279.21361502347418</c:v>
                </c:pt>
                <c:pt idx="2">
                  <c:v>434.88320355951055</c:v>
                </c:pt>
                <c:pt idx="3">
                  <c:v>570.54054054054052</c:v>
                </c:pt>
                <c:pt idx="4">
                  <c:v>129.78915662650601</c:v>
                </c:pt>
                <c:pt idx="5">
                  <c:v>128.77437325905291</c:v>
                </c:pt>
                <c:pt idx="6">
                  <c:v>141.35570469798657</c:v>
                </c:pt>
                <c:pt idx="7">
                  <c:v>155.18855656697008</c:v>
                </c:pt>
                <c:pt idx="8">
                  <c:v>172.02824133504492</c:v>
                </c:pt>
                <c:pt idx="9">
                  <c:v>186.07594936708861</c:v>
                </c:pt>
                <c:pt idx="10">
                  <c:v>200.99875156054929</c:v>
                </c:pt>
                <c:pt idx="11">
                  <c:v>215.51724137931032</c:v>
                </c:pt>
                <c:pt idx="12">
                  <c:v>230.86269744835968</c:v>
                </c:pt>
                <c:pt idx="13">
                  <c:v>247.29891956782714</c:v>
                </c:pt>
                <c:pt idx="14">
                  <c:v>264.28571428571428</c:v>
                </c:pt>
                <c:pt idx="15">
                  <c:v>279.48113207547169</c:v>
                </c:pt>
                <c:pt idx="16">
                  <c:v>294.25556858147712</c:v>
                </c:pt>
                <c:pt idx="17">
                  <c:v>306.52680652680652</c:v>
                </c:pt>
                <c:pt idx="18">
                  <c:v>318.65585168018538</c:v>
                </c:pt>
                <c:pt idx="19">
                  <c:v>335.25345622119818</c:v>
                </c:pt>
                <c:pt idx="20">
                  <c:v>349.36998854524626</c:v>
                </c:pt>
                <c:pt idx="21">
                  <c:v>362.1867881548975</c:v>
                </c:pt>
                <c:pt idx="22">
                  <c:v>375.28344671201813</c:v>
                </c:pt>
                <c:pt idx="23">
                  <c:v>389.3905191873589</c:v>
                </c:pt>
                <c:pt idx="24">
                  <c:v>403.37078651685391</c:v>
                </c:pt>
                <c:pt idx="25">
                  <c:v>418.34451901565996</c:v>
                </c:pt>
                <c:pt idx="26">
                  <c:v>432.55295429208473</c:v>
                </c:pt>
                <c:pt idx="27">
                  <c:v>446.66666666666663</c:v>
                </c:pt>
                <c:pt idx="28">
                  <c:v>570.54054054054052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2F-4E2B-B7B2-8169BE2F6A9F}"/>
            </c:ext>
          </c:extLst>
        </c:ser>
        <c:ser>
          <c:idx val="3"/>
          <c:order val="3"/>
          <c:tx>
            <c:strRef>
              <c:f>AllThreeSamples!$A$13</c:f>
              <c:strCache>
                <c:ptCount val="1"/>
                <c:pt idx="0">
                  <c:v>All Lab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forward val="140"/>
            <c:backward val="60"/>
            <c:dispRSqr val="1"/>
            <c:dispEq val="1"/>
            <c:trendlineLbl>
              <c:layout>
                <c:manualLayout>
                  <c:x val="-0.14817987508570937"/>
                  <c:y val="0.4047729300152148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rgbClr val="FF0000"/>
                        </a:solidFill>
                      </a:rPr>
                      <a:t>M/SG = 0.9874M + 41.644</a:t>
                    </a:r>
                    <a:br>
                      <a:rPr lang="en-US" baseline="0">
                        <a:solidFill>
                          <a:srgbClr val="FF0000"/>
                        </a:solidFill>
                      </a:rPr>
                    </a:br>
                    <a:r>
                      <a:rPr lang="en-US" baseline="0">
                        <a:solidFill>
                          <a:srgbClr val="FF0000"/>
                        </a:solidFill>
                      </a:rPr>
                      <a:t>R² = 0.9978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numFmt formatCode="#,##0.00000" sourceLinked="0"/>
              <c:spPr>
                <a:solidFill>
                  <a:schemeClr val="bg1"/>
                </a:solidFill>
                <a:ln>
                  <a:solidFill>
                    <a:srgbClr val="FF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AllThreeSamples!$D$16:$D$67</c:f>
              <c:numCache>
                <c:formatCode>0.00</c:formatCode>
                <c:ptCount val="52"/>
                <c:pt idx="0">
                  <c:v>193</c:v>
                </c:pt>
                <c:pt idx="1">
                  <c:v>119</c:v>
                </c:pt>
                <c:pt idx="2">
                  <c:v>114</c:v>
                </c:pt>
                <c:pt idx="3">
                  <c:v>109</c:v>
                </c:pt>
                <c:pt idx="4">
                  <c:v>106</c:v>
                </c:pt>
                <c:pt idx="5">
                  <c:v>106</c:v>
                </c:pt>
                <c:pt idx="6">
                  <c:v>101.78</c:v>
                </c:pt>
                <c:pt idx="7">
                  <c:v>101.84</c:v>
                </c:pt>
                <c:pt idx="8">
                  <c:v>102.27</c:v>
                </c:pt>
                <c:pt idx="9">
                  <c:v>101.55</c:v>
                </c:pt>
                <c:pt idx="10">
                  <c:v>101.25</c:v>
                </c:pt>
                <c:pt idx="11">
                  <c:v>102.27</c:v>
                </c:pt>
                <c:pt idx="12">
                  <c:v>103.74</c:v>
                </c:pt>
                <c:pt idx="13">
                  <c:v>101.08</c:v>
                </c:pt>
                <c:pt idx="14">
                  <c:v>100.61</c:v>
                </c:pt>
                <c:pt idx="15">
                  <c:v>209.93</c:v>
                </c:pt>
                <c:pt idx="16">
                  <c:v>217.2</c:v>
                </c:pt>
                <c:pt idx="17">
                  <c:v>303.62</c:v>
                </c:pt>
                <c:pt idx="18">
                  <c:v>199.58</c:v>
                </c:pt>
                <c:pt idx="19">
                  <c:v>208.5</c:v>
                </c:pt>
                <c:pt idx="20">
                  <c:v>294.32</c:v>
                </c:pt>
                <c:pt idx="21">
                  <c:v>609.34</c:v>
                </c:pt>
                <c:pt idx="22">
                  <c:v>755.98</c:v>
                </c:pt>
                <c:pt idx="23">
                  <c:v>182.98</c:v>
                </c:pt>
                <c:pt idx="24">
                  <c:v>237.89</c:v>
                </c:pt>
                <c:pt idx="25">
                  <c:v>390.96</c:v>
                </c:pt>
                <c:pt idx="26">
                  <c:v>527.75</c:v>
                </c:pt>
                <c:pt idx="27">
                  <c:v>86.18</c:v>
                </c:pt>
                <c:pt idx="28">
                  <c:v>92.46</c:v>
                </c:pt>
                <c:pt idx="29">
                  <c:v>105.31</c:v>
                </c:pt>
                <c:pt idx="30">
                  <c:v>119.34</c:v>
                </c:pt>
                <c:pt idx="31">
                  <c:v>134.01</c:v>
                </c:pt>
                <c:pt idx="32">
                  <c:v>147</c:v>
                </c:pt>
                <c:pt idx="33">
                  <c:v>161</c:v>
                </c:pt>
                <c:pt idx="34">
                  <c:v>175</c:v>
                </c:pt>
                <c:pt idx="35">
                  <c:v>190</c:v>
                </c:pt>
                <c:pt idx="36">
                  <c:v>206</c:v>
                </c:pt>
                <c:pt idx="37">
                  <c:v>222</c:v>
                </c:pt>
                <c:pt idx="38">
                  <c:v>237</c:v>
                </c:pt>
                <c:pt idx="39">
                  <c:v>251</c:v>
                </c:pt>
                <c:pt idx="40">
                  <c:v>263</c:v>
                </c:pt>
                <c:pt idx="41">
                  <c:v>275</c:v>
                </c:pt>
                <c:pt idx="42">
                  <c:v>291</c:v>
                </c:pt>
                <c:pt idx="43">
                  <c:v>305</c:v>
                </c:pt>
                <c:pt idx="44">
                  <c:v>318</c:v>
                </c:pt>
                <c:pt idx="45">
                  <c:v>331</c:v>
                </c:pt>
                <c:pt idx="46">
                  <c:v>345</c:v>
                </c:pt>
                <c:pt idx="47">
                  <c:v>359</c:v>
                </c:pt>
                <c:pt idx="48">
                  <c:v>374</c:v>
                </c:pt>
                <c:pt idx="49">
                  <c:v>388</c:v>
                </c:pt>
                <c:pt idx="50">
                  <c:v>402</c:v>
                </c:pt>
                <c:pt idx="51">
                  <c:v>527.75</c:v>
                </c:pt>
              </c:numCache>
            </c:numRef>
          </c:xVal>
          <c:yVal>
            <c:numRef>
              <c:f>AllThreeSamples!$F$16:$F$67</c:f>
              <c:numCache>
                <c:formatCode>0.0000</c:formatCode>
                <c:ptCount val="52"/>
                <c:pt idx="0">
                  <c:v>232.25030084235863</c:v>
                </c:pt>
                <c:pt idx="1">
                  <c:v>154.54545454545453</c:v>
                </c:pt>
                <c:pt idx="2">
                  <c:v>149.01960784313727</c:v>
                </c:pt>
                <c:pt idx="3">
                  <c:v>143.42105263157896</c:v>
                </c:pt>
                <c:pt idx="4">
                  <c:v>140.02642007926025</c:v>
                </c:pt>
                <c:pt idx="5">
                  <c:v>140.02642007926025</c:v>
                </c:pt>
                <c:pt idx="6">
                  <c:v>138.702643772145</c:v>
                </c:pt>
                <c:pt idx="7">
                  <c:v>138.7844099209594</c:v>
                </c:pt>
                <c:pt idx="8">
                  <c:v>139.19967333605553</c:v>
                </c:pt>
                <c:pt idx="9">
                  <c:v>138.42693565976009</c:v>
                </c:pt>
                <c:pt idx="10">
                  <c:v>138.14981580024559</c:v>
                </c:pt>
                <c:pt idx="11">
                  <c:v>139.18072945019051</c:v>
                </c:pt>
                <c:pt idx="12">
                  <c:v>140.75983717774761</c:v>
                </c:pt>
                <c:pt idx="13">
                  <c:v>138.01201529219006</c:v>
                </c:pt>
                <c:pt idx="14">
                  <c:v>137.5393028024607</c:v>
                </c:pt>
                <c:pt idx="15">
                  <c:v>248.58496151568977</c:v>
                </c:pt>
                <c:pt idx="16">
                  <c:v>255.80025909786832</c:v>
                </c:pt>
                <c:pt idx="17">
                  <c:v>342.26130086799685</c:v>
                </c:pt>
                <c:pt idx="18">
                  <c:v>238.53232938926737</c:v>
                </c:pt>
                <c:pt idx="19">
                  <c:v>247.4190103239587</c:v>
                </c:pt>
                <c:pt idx="20">
                  <c:v>333.80968583418394</c:v>
                </c:pt>
                <c:pt idx="21">
                  <c:v>629.8738887740335</c:v>
                </c:pt>
                <c:pt idx="22">
                  <c:v>754.8477284073889</c:v>
                </c:pt>
                <c:pt idx="23">
                  <c:v>222.0631067961165</c:v>
                </c:pt>
                <c:pt idx="24">
                  <c:v>279.21361502347418</c:v>
                </c:pt>
                <c:pt idx="25">
                  <c:v>434.88320355951055</c:v>
                </c:pt>
                <c:pt idx="26">
                  <c:v>570.54054054054052</c:v>
                </c:pt>
                <c:pt idx="27">
                  <c:v>129.78915662650601</c:v>
                </c:pt>
                <c:pt idx="28">
                  <c:v>128.77437325905291</c:v>
                </c:pt>
                <c:pt idx="29">
                  <c:v>141.35570469798657</c:v>
                </c:pt>
                <c:pt idx="30">
                  <c:v>155.18855656697008</c:v>
                </c:pt>
                <c:pt idx="31">
                  <c:v>172.02824133504492</c:v>
                </c:pt>
                <c:pt idx="32">
                  <c:v>186.07594936708861</c:v>
                </c:pt>
                <c:pt idx="33">
                  <c:v>200.99875156054929</c:v>
                </c:pt>
                <c:pt idx="34">
                  <c:v>215.51724137931032</c:v>
                </c:pt>
                <c:pt idx="35">
                  <c:v>230.86269744835968</c:v>
                </c:pt>
                <c:pt idx="36">
                  <c:v>247.29891956782714</c:v>
                </c:pt>
                <c:pt idx="37">
                  <c:v>264.28571428571428</c:v>
                </c:pt>
                <c:pt idx="38">
                  <c:v>279.48113207547169</c:v>
                </c:pt>
                <c:pt idx="39">
                  <c:v>294.25556858147712</c:v>
                </c:pt>
                <c:pt idx="40">
                  <c:v>306.52680652680652</c:v>
                </c:pt>
                <c:pt idx="41">
                  <c:v>318.65585168018538</c:v>
                </c:pt>
                <c:pt idx="42">
                  <c:v>335.25345622119818</c:v>
                </c:pt>
                <c:pt idx="43">
                  <c:v>349.36998854524626</c:v>
                </c:pt>
                <c:pt idx="44">
                  <c:v>362.1867881548975</c:v>
                </c:pt>
                <c:pt idx="45">
                  <c:v>375.28344671201813</c:v>
                </c:pt>
                <c:pt idx="46">
                  <c:v>389.3905191873589</c:v>
                </c:pt>
                <c:pt idx="47">
                  <c:v>403.37078651685391</c:v>
                </c:pt>
                <c:pt idx="48">
                  <c:v>418.34451901565996</c:v>
                </c:pt>
                <c:pt idx="49">
                  <c:v>432.55295429208473</c:v>
                </c:pt>
                <c:pt idx="50">
                  <c:v>446.66666666666663</c:v>
                </c:pt>
                <c:pt idx="51">
                  <c:v>570.54054054054052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2F-4E2B-B7B2-8169BE2F6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685496"/>
        <c:axId val="562684712"/>
      </c:scatterChart>
      <c:valAx>
        <c:axId val="56268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  [kg/kmol]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4712"/>
        <c:crosses val="autoZero"/>
        <c:crossBetween val="midCat"/>
      </c:valAx>
      <c:valAx>
        <c:axId val="56268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MW/SG [m3/kmol]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5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049477363730048"/>
          <c:y val="7.4153700903535819E-2"/>
          <c:w val="0.2984956563227445"/>
          <c:h val="0.43509530798249024"/>
        </c:manualLayout>
      </c:layout>
      <c:overlay val="1"/>
      <c:spPr>
        <a:solidFill>
          <a:schemeClr val="bg1"/>
        </a:solidFill>
        <a:ln>
          <a:solidFill>
            <a:schemeClr val="tx1">
              <a:lumMod val="95000"/>
              <a:lumOff val="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AllThreeSamples!$A$13</c:f>
              <c:strCache>
                <c:ptCount val="1"/>
                <c:pt idx="0">
                  <c:v>All Lab Data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38100" cap="rnd">
                <a:solidFill>
                  <a:srgbClr val="7030A0"/>
                </a:solidFill>
                <a:prstDash val="solid"/>
              </a:ln>
              <a:effectLst/>
            </c:spPr>
            <c:trendlineType val="linear"/>
            <c:forward val="5.000000000000001E-2"/>
            <c:backward val="5.000000000000001E-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b-NO"/>
                </a:p>
              </c:txPr>
            </c:trendlineLbl>
          </c:trendline>
          <c:xVal>
            <c:numRef>
              <c:f>AllThreeSamples!$E$16:$E$67</c:f>
              <c:numCache>
                <c:formatCode>0.0000</c:formatCode>
                <c:ptCount val="52"/>
                <c:pt idx="0">
                  <c:v>0.83099999999999996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0.76</c:v>
                </c:pt>
                <c:pt idx="4">
                  <c:v>0.75700000000000001</c:v>
                </c:pt>
                <c:pt idx="5">
                  <c:v>0.75700000000000001</c:v>
                </c:pt>
                <c:pt idx="6">
                  <c:v>0.73380000000000001</c:v>
                </c:pt>
                <c:pt idx="7">
                  <c:v>0.73380000000000001</c:v>
                </c:pt>
                <c:pt idx="8">
                  <c:v>0.73470000000000002</c:v>
                </c:pt>
                <c:pt idx="9">
                  <c:v>0.73360000000000003</c:v>
                </c:pt>
                <c:pt idx="10">
                  <c:v>0.7329</c:v>
                </c:pt>
                <c:pt idx="11">
                  <c:v>0.73480000000000001</c:v>
                </c:pt>
                <c:pt idx="12">
                  <c:v>0.73699999999999999</c:v>
                </c:pt>
                <c:pt idx="13">
                  <c:v>0.73240000000000005</c:v>
                </c:pt>
                <c:pt idx="14">
                  <c:v>0.73150000000000004</c:v>
                </c:pt>
                <c:pt idx="15">
                  <c:v>0.84450000000000003</c:v>
                </c:pt>
                <c:pt idx="16">
                  <c:v>0.84909999999999997</c:v>
                </c:pt>
                <c:pt idx="17">
                  <c:v>0.8871</c:v>
                </c:pt>
                <c:pt idx="18">
                  <c:v>0.8367</c:v>
                </c:pt>
                <c:pt idx="19">
                  <c:v>0.8427</c:v>
                </c:pt>
                <c:pt idx="20">
                  <c:v>0.88170000000000004</c:v>
                </c:pt>
                <c:pt idx="21">
                  <c:v>0.96740000000000004</c:v>
                </c:pt>
                <c:pt idx="22">
                  <c:v>1.0015000000000001</c:v>
                </c:pt>
                <c:pt idx="23">
                  <c:v>0.82399999999999995</c:v>
                </c:pt>
                <c:pt idx="24">
                  <c:v>0.85199999999999998</c:v>
                </c:pt>
                <c:pt idx="25">
                  <c:v>0.89900000000000002</c:v>
                </c:pt>
                <c:pt idx="26">
                  <c:v>0.92500000000000004</c:v>
                </c:pt>
                <c:pt idx="27">
                  <c:v>0.66400000000000003</c:v>
                </c:pt>
                <c:pt idx="28">
                  <c:v>0.71799999999999997</c:v>
                </c:pt>
                <c:pt idx="29">
                  <c:v>0.745</c:v>
                </c:pt>
                <c:pt idx="30">
                  <c:v>0.76900000000000002</c:v>
                </c:pt>
                <c:pt idx="31">
                  <c:v>0.77900000000000003</c:v>
                </c:pt>
                <c:pt idx="32">
                  <c:v>0.79</c:v>
                </c:pt>
                <c:pt idx="33">
                  <c:v>0.80100000000000005</c:v>
                </c:pt>
                <c:pt idx="34">
                  <c:v>0.81200000000000006</c:v>
                </c:pt>
                <c:pt idx="35">
                  <c:v>0.82299999999999995</c:v>
                </c:pt>
                <c:pt idx="36">
                  <c:v>0.83299999999999996</c:v>
                </c:pt>
                <c:pt idx="37">
                  <c:v>0.84</c:v>
                </c:pt>
                <c:pt idx="38">
                  <c:v>0.84799999999999998</c:v>
                </c:pt>
                <c:pt idx="39">
                  <c:v>0.85299999999999998</c:v>
                </c:pt>
                <c:pt idx="40">
                  <c:v>0.85799999999999998</c:v>
                </c:pt>
                <c:pt idx="41">
                  <c:v>0.86299999999999999</c:v>
                </c:pt>
                <c:pt idx="42">
                  <c:v>0.86799999999999999</c:v>
                </c:pt>
                <c:pt idx="43">
                  <c:v>0.873</c:v>
                </c:pt>
                <c:pt idx="44">
                  <c:v>0.878</c:v>
                </c:pt>
                <c:pt idx="45">
                  <c:v>0.88200000000000001</c:v>
                </c:pt>
                <c:pt idx="46">
                  <c:v>0.88600000000000001</c:v>
                </c:pt>
                <c:pt idx="47">
                  <c:v>0.89</c:v>
                </c:pt>
                <c:pt idx="48">
                  <c:v>0.89400000000000002</c:v>
                </c:pt>
                <c:pt idx="49">
                  <c:v>0.89700000000000002</c:v>
                </c:pt>
                <c:pt idx="50">
                  <c:v>0.9</c:v>
                </c:pt>
                <c:pt idx="51">
                  <c:v>0.92500000000000004</c:v>
                </c:pt>
              </c:numCache>
            </c:numRef>
          </c:xVal>
          <c:yVal>
            <c:numRef>
              <c:f>AllThreeSamples!$H$16:$H$67</c:f>
              <c:numCache>
                <c:formatCode>0.0000</c:formatCode>
                <c:ptCount val="52"/>
                <c:pt idx="0">
                  <c:v>0.82697107969977557</c:v>
                </c:pt>
                <c:pt idx="1">
                  <c:v>0.76410874641726512</c:v>
                </c:pt>
                <c:pt idx="2">
                  <c:v>0.75696648026867941</c:v>
                </c:pt>
                <c:pt idx="3">
                  <c:v>0.74889299529033593</c:v>
                </c:pt>
                <c:pt idx="4">
                  <c:v>0.74346418894886968</c:v>
                </c:pt>
                <c:pt idx="5">
                  <c:v>0.74346418894886968</c:v>
                </c:pt>
                <c:pt idx="6">
                  <c:v>0.73482486468219643</c:v>
                </c:pt>
                <c:pt idx="7">
                  <c:v>0.7349577062135908</c:v>
                </c:pt>
                <c:pt idx="8">
                  <c:v>0.73590030841683352</c:v>
                </c:pt>
                <c:pt idx="9">
                  <c:v>0.73431258388293663</c:v>
                </c:pt>
                <c:pt idx="10">
                  <c:v>0.73363696671770251</c:v>
                </c:pt>
                <c:pt idx="11">
                  <c:v>0.73590030841683352</c:v>
                </c:pt>
                <c:pt idx="12">
                  <c:v>0.73900507917703928</c:v>
                </c:pt>
                <c:pt idx="13">
                  <c:v>0.73325029841083966</c:v>
                </c:pt>
                <c:pt idx="14">
                  <c:v>0.73216643511304702</c:v>
                </c:pt>
                <c:pt idx="15">
                  <c:v>0.8364277230392072</c:v>
                </c:pt>
                <c:pt idx="16">
                  <c:v>0.84020431293922293</c:v>
                </c:pt>
                <c:pt idx="17">
                  <c:v>0.87649575144900616</c:v>
                </c:pt>
                <c:pt idx="18">
                  <c:v>0.83076602121052034</c:v>
                </c:pt>
                <c:pt idx="19">
                  <c:v>0.83566622489371523</c:v>
                </c:pt>
                <c:pt idx="20">
                  <c:v>0.87315874506839097</c:v>
                </c:pt>
                <c:pt idx="21">
                  <c:v>0.95275833082365313</c:v>
                </c:pt>
                <c:pt idx="22">
                  <c:v>0.97773137172225821</c:v>
                </c:pt>
                <c:pt idx="23">
                  <c:v>0.8208567665764771</c:v>
                </c:pt>
                <c:pt idx="24">
                  <c:v>0.85018628042728694</c:v>
                </c:pt>
                <c:pt idx="25">
                  <c:v>0.90367594875973789</c:v>
                </c:pt>
                <c:pt idx="26">
                  <c:v>0.9365688703351609</c:v>
                </c:pt>
                <c:pt idx="27">
                  <c:v>0.67163857589710529</c:v>
                </c:pt>
                <c:pt idx="28">
                  <c:v>0.70829349319729995</c:v>
                </c:pt>
                <c:pt idx="29">
                  <c:v>0.74213976526033543</c:v>
                </c:pt>
                <c:pt idx="30">
                  <c:v>0.76456662574812939</c:v>
                </c:pt>
                <c:pt idx="31">
                  <c:v>0.78182745711006774</c:v>
                </c:pt>
                <c:pt idx="32">
                  <c:v>0.79423380934184673</c:v>
                </c:pt>
                <c:pt idx="33">
                  <c:v>0.80566016783468997</c:v>
                </c:pt>
                <c:pt idx="34">
                  <c:v>0.81565493557155466</c:v>
                </c:pt>
                <c:pt idx="35">
                  <c:v>0.82518511556487395</c:v>
                </c:pt>
                <c:pt idx="36">
                  <c:v>0.83431943955345245</c:v>
                </c:pt>
                <c:pt idx="37">
                  <c:v>0.84261597759285389</c:v>
                </c:pt>
                <c:pt idx="38">
                  <c:v>0.84977776627040602</c:v>
                </c:pt>
                <c:pt idx="39">
                  <c:v>0.85601290116003159</c:v>
                </c:pt>
                <c:pt idx="40">
                  <c:v>0.86106004713855233</c:v>
                </c:pt>
                <c:pt idx="41">
                  <c:v>0.86586568988249368</c:v>
                </c:pt>
                <c:pt idx="42">
                  <c:v>0.87194135789700855</c:v>
                </c:pt>
                <c:pt idx="43">
                  <c:v>0.87698207489271374</c:v>
                </c:pt>
                <c:pt idx="44">
                  <c:v>0.88145789724261614</c:v>
                </c:pt>
                <c:pt idx="45">
                  <c:v>0.88575555447376364</c:v>
                </c:pt>
                <c:pt idx="46">
                  <c:v>0.89020278012369258</c:v>
                </c:pt>
                <c:pt idx="47">
                  <c:v>0.89447897240241192</c:v>
                </c:pt>
                <c:pt idx="48">
                  <c:v>0.8988875921464794</c:v>
                </c:pt>
                <c:pt idx="49">
                  <c:v>0.90285441621138074</c:v>
                </c:pt>
                <c:pt idx="50">
                  <c:v>0.90668992200489962</c:v>
                </c:pt>
                <c:pt idx="51">
                  <c:v>0.9365688703351609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EF-4159-9D9D-743A8C495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678832"/>
        <c:axId val="562680008"/>
      </c:scatterChart>
      <c:valAx>
        <c:axId val="562678832"/>
        <c:scaling>
          <c:orientation val="minMax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Measured 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80008"/>
        <c:crosses val="autoZero"/>
        <c:crossBetween val="midCat"/>
      </c:valAx>
      <c:valAx>
        <c:axId val="562680008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Calculated SG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b-NO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b-NO"/>
          </a:p>
        </c:txPr>
        <c:crossAx val="56267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b-N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nb-N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5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7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70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70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0</xdr:row>
      <xdr:rowOff>0</xdr:rowOff>
    </xdr:from>
    <xdr:to>
      <xdr:col>7</xdr:col>
      <xdr:colOff>808843</xdr:colOff>
      <xdr:row>2</xdr:row>
      <xdr:rowOff>114236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71875" y="0"/>
          <a:ext cx="6257143" cy="51428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2478" cy="60651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</xdr:colOff>
      <xdr:row>0</xdr:row>
      <xdr:rowOff>190500</xdr:rowOff>
    </xdr:from>
    <xdr:to>
      <xdr:col>10</xdr:col>
      <xdr:colOff>418317</xdr:colOff>
      <xdr:row>3</xdr:row>
      <xdr:rowOff>104711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5537" y="190500"/>
          <a:ext cx="5838043" cy="51428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2828" cy="60662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5534" cy="6070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0050" cy="6064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1081088</xdr:colOff>
      <xdr:row>6</xdr:row>
      <xdr:rowOff>19050</xdr:rowOff>
    </xdr:from>
    <xdr:to>
      <xdr:col>5</xdr:col>
      <xdr:colOff>575481</xdr:colOff>
      <xdr:row>8</xdr:row>
      <xdr:rowOff>133286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1088" y="1219200"/>
          <a:ext cx="5880906" cy="514286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1638" cy="6067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5534" cy="6070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1638" cy="6067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0050" cy="60642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2478" cy="60651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7080" cy="60687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2478" cy="60651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opLeftCell="H7" workbookViewId="0">
      <selection activeCell="Q6" sqref="Q6"/>
    </sheetView>
  </sheetViews>
  <sheetFormatPr defaultColWidth="9.1328125" defaultRowHeight="15.75" x14ac:dyDescent="0.5"/>
  <cols>
    <col min="1" max="1" width="25" style="10" customWidth="1"/>
    <col min="2" max="2" width="14.59765625" style="10" bestFit="1" customWidth="1"/>
    <col min="3" max="8" width="9.265625" style="10" bestFit="1" customWidth="1"/>
    <col min="9" max="9" width="10.1328125" style="10" bestFit="1" customWidth="1"/>
    <col min="10" max="10" width="11.73046875" style="10" bestFit="1" customWidth="1"/>
    <col min="11" max="11" width="9.73046875" style="10" bestFit="1" customWidth="1"/>
    <col min="12" max="12" width="10.73046875" style="10" bestFit="1" customWidth="1"/>
    <col min="13" max="14" width="9.265625" style="10" bestFit="1" customWidth="1"/>
    <col min="15" max="15" width="9.3984375" style="10" bestFit="1" customWidth="1"/>
    <col min="16" max="16" width="9.1328125" style="10"/>
    <col min="17" max="17" width="13.73046875" style="10" bestFit="1" customWidth="1"/>
    <col min="18" max="19" width="9.1328125" style="10"/>
    <col min="20" max="20" width="10.3984375" style="10" customWidth="1"/>
    <col min="21" max="16384" width="9.1328125" style="10"/>
  </cols>
  <sheetData>
    <row r="1" spans="1:20" x14ac:dyDescent="0.5">
      <c r="A1" s="9" t="s">
        <v>0</v>
      </c>
    </row>
    <row r="2" spans="1:20" x14ac:dyDescent="0.5">
      <c r="A2" s="9" t="s">
        <v>1</v>
      </c>
    </row>
    <row r="3" spans="1:20" x14ac:dyDescent="0.5">
      <c r="A3" s="13">
        <v>42661</v>
      </c>
    </row>
    <row r="4" spans="1:20" x14ac:dyDescent="0.5">
      <c r="A4" s="13"/>
    </row>
    <row r="5" spans="1:20" x14ac:dyDescent="0.5">
      <c r="A5" s="111" t="s">
        <v>49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20" x14ac:dyDescent="0.5">
      <c r="P6" s="10" t="s">
        <v>183</v>
      </c>
      <c r="Q6" s="98">
        <f>($F$14-$B$14)/($D$14-$B$14)</f>
        <v>0.70424911796287781</v>
      </c>
      <c r="S6" s="98"/>
    </row>
    <row r="7" spans="1:20" x14ac:dyDescent="0.5">
      <c r="A7" s="110" t="s">
        <v>23</v>
      </c>
      <c r="B7" s="110"/>
      <c r="C7" s="110"/>
      <c r="D7" s="110"/>
      <c r="E7" s="110"/>
      <c r="F7" s="110"/>
      <c r="G7" s="110"/>
      <c r="H7" s="110"/>
      <c r="J7" s="110" t="s">
        <v>48</v>
      </c>
      <c r="K7" s="110"/>
      <c r="L7" s="110"/>
      <c r="M7" s="110"/>
      <c r="N7" s="110"/>
      <c r="P7" s="95"/>
      <c r="Q7" s="95"/>
      <c r="R7" s="95"/>
      <c r="S7" s="95"/>
      <c r="T7" s="95"/>
    </row>
    <row r="8" spans="1:20" x14ac:dyDescent="0.5">
      <c r="A8" s="9" t="s">
        <v>2</v>
      </c>
      <c r="B8" s="109" t="s">
        <v>3</v>
      </c>
      <c r="C8" s="109"/>
      <c r="D8" s="109" t="s">
        <v>21</v>
      </c>
      <c r="E8" s="109"/>
      <c r="F8" s="109" t="s">
        <v>22</v>
      </c>
      <c r="G8" s="109"/>
      <c r="H8" s="9" t="s">
        <v>43</v>
      </c>
      <c r="J8" s="9" t="s">
        <v>2</v>
      </c>
      <c r="K8" s="109" t="s">
        <v>3</v>
      </c>
      <c r="L8" s="109"/>
      <c r="M8" s="109"/>
      <c r="N8" s="9" t="s">
        <v>43</v>
      </c>
      <c r="P8" s="96" t="s">
        <v>184</v>
      </c>
      <c r="Q8" s="96" t="s">
        <v>185</v>
      </c>
      <c r="R8" s="96"/>
    </row>
    <row r="9" spans="1:20" x14ac:dyDescent="0.5">
      <c r="A9" s="9"/>
      <c r="B9" s="9" t="s">
        <v>17</v>
      </c>
      <c r="C9" s="9" t="s">
        <v>20</v>
      </c>
      <c r="D9" s="9" t="s">
        <v>17</v>
      </c>
      <c r="E9" s="9" t="s">
        <v>20</v>
      </c>
      <c r="F9" s="9" t="s">
        <v>17</v>
      </c>
      <c r="G9" s="9" t="s">
        <v>20</v>
      </c>
      <c r="H9" s="9" t="s">
        <v>44</v>
      </c>
      <c r="J9" s="9"/>
      <c r="K9" s="9" t="s">
        <v>17</v>
      </c>
      <c r="L9" s="9" t="s">
        <v>47</v>
      </c>
      <c r="M9" s="9" t="s">
        <v>20</v>
      </c>
      <c r="N9" s="9" t="s">
        <v>44</v>
      </c>
      <c r="P9" s="82" t="s">
        <v>17</v>
      </c>
      <c r="Q9" s="93" t="s">
        <v>17</v>
      </c>
    </row>
    <row r="11" spans="1:20" x14ac:dyDescent="0.5">
      <c r="A11" s="8" t="s">
        <v>6</v>
      </c>
      <c r="B11" s="43">
        <v>0.01</v>
      </c>
      <c r="C11" s="44">
        <f t="shared" ref="C11:C22" si="0">B11*H11/$B$23</f>
        <v>1.9108036449377403E-3</v>
      </c>
      <c r="D11" s="43">
        <v>0.64</v>
      </c>
      <c r="E11" s="44">
        <f t="shared" ref="E11:E22" si="1">D11*H11/$D$23</f>
        <v>0.74226861474649586</v>
      </c>
      <c r="F11" s="43">
        <v>0.45</v>
      </c>
      <c r="G11" s="44">
        <f>F11*H11/$F$23</f>
        <v>0.20878460090622353</v>
      </c>
      <c r="H11" s="11">
        <v>28.02</v>
      </c>
      <c r="J11" s="8" t="s">
        <v>6</v>
      </c>
      <c r="K11" s="45">
        <f>B11</f>
        <v>0.01</v>
      </c>
      <c r="L11" s="46">
        <f>L12+K11</f>
        <v>0.14000000000000001</v>
      </c>
      <c r="M11" s="47">
        <f t="shared" ref="M11:M21" si="2">C11</f>
        <v>1.9108036449377403E-3</v>
      </c>
      <c r="N11" s="94">
        <f>$B$23*M11/K11</f>
        <v>28.02</v>
      </c>
      <c r="P11" s="97">
        <f>D11</f>
        <v>0.64</v>
      </c>
      <c r="Q11" s="94">
        <f>$Q$6*P11+(1-$Q$6)*K11</f>
        <v>0.45367694431661304</v>
      </c>
      <c r="S11" s="120"/>
    </row>
    <row r="12" spans="1:20" x14ac:dyDescent="0.5">
      <c r="A12" s="8" t="s">
        <v>5</v>
      </c>
      <c r="B12" s="43">
        <v>0.13</v>
      </c>
      <c r="C12" s="44">
        <f t="shared" si="0"/>
        <v>3.9015991769387207E-2</v>
      </c>
      <c r="D12" s="43">
        <v>1.58</v>
      </c>
      <c r="E12" s="44">
        <f t="shared" si="1"/>
        <v>2.8782031774898162</v>
      </c>
      <c r="F12" s="43">
        <v>1.1499999999999999</v>
      </c>
      <c r="G12" s="44">
        <f>F12*H12/$F$23</f>
        <v>0.83804439914071938</v>
      </c>
      <c r="H12" s="11">
        <v>44.01</v>
      </c>
      <c r="J12" s="8" t="s">
        <v>5</v>
      </c>
      <c r="K12" s="45">
        <f>B12</f>
        <v>0.13</v>
      </c>
      <c r="L12" s="46">
        <f>L13+K12</f>
        <v>0.13</v>
      </c>
      <c r="M12" s="47">
        <f t="shared" si="2"/>
        <v>3.9015991769387207E-2</v>
      </c>
      <c r="N12" s="94">
        <f>$B$23*M12/K12</f>
        <v>44.01</v>
      </c>
      <c r="P12" s="97">
        <f t="shared" ref="P12:P20" si="3">D12</f>
        <v>1.58</v>
      </c>
      <c r="Q12" s="94">
        <f t="shared" ref="Q12:Q26" si="4">$Q$6*P12+(1-$Q$6)*K12</f>
        <v>1.1511612210461728</v>
      </c>
      <c r="S12" s="120"/>
    </row>
    <row r="13" spans="1:20" x14ac:dyDescent="0.5">
      <c r="A13" s="8" t="s">
        <v>4</v>
      </c>
      <c r="B13" s="43">
        <v>0</v>
      </c>
      <c r="C13" s="44">
        <f t="shared" si="0"/>
        <v>0</v>
      </c>
      <c r="D13" s="43">
        <v>0</v>
      </c>
      <c r="E13" s="44">
        <f t="shared" si="1"/>
        <v>0</v>
      </c>
      <c r="F13" s="43">
        <v>0</v>
      </c>
      <c r="G13" s="44">
        <f>F13*H13/$F$23</f>
        <v>0</v>
      </c>
      <c r="H13" s="11">
        <v>34.08</v>
      </c>
      <c r="J13" s="8" t="s">
        <v>4</v>
      </c>
      <c r="K13" s="45">
        <f>B13</f>
        <v>0</v>
      </c>
      <c r="L13" s="46">
        <f>K13</f>
        <v>0</v>
      </c>
      <c r="M13" s="47">
        <f t="shared" si="2"/>
        <v>0</v>
      </c>
      <c r="N13" s="94">
        <f>H13</f>
        <v>34.08</v>
      </c>
      <c r="P13" s="97">
        <f t="shared" si="3"/>
        <v>0</v>
      </c>
      <c r="Q13" s="94">
        <f t="shared" si="4"/>
        <v>0</v>
      </c>
      <c r="S13" s="120"/>
    </row>
    <row r="14" spans="1:20" x14ac:dyDescent="0.5">
      <c r="A14" s="8" t="s">
        <v>7</v>
      </c>
      <c r="B14" s="43">
        <v>1.9</v>
      </c>
      <c r="C14" s="44">
        <f t="shared" si="0"/>
        <v>0.20782887895475577</v>
      </c>
      <c r="D14" s="43">
        <v>67.09</v>
      </c>
      <c r="E14" s="44">
        <f t="shared" si="1"/>
        <v>44.542557429292252</v>
      </c>
      <c r="F14" s="43">
        <v>47.81</v>
      </c>
      <c r="G14" s="44">
        <f>F14*H14/$F$23</f>
        <v>12.698163849631042</v>
      </c>
      <c r="H14" s="11">
        <v>16.04</v>
      </c>
      <c r="J14" s="8" t="s">
        <v>7</v>
      </c>
      <c r="K14" s="45">
        <f>B14</f>
        <v>1.9</v>
      </c>
      <c r="L14" s="46">
        <f>L11+K14</f>
        <v>2.04</v>
      </c>
      <c r="M14" s="47">
        <f t="shared" si="2"/>
        <v>0.20782887895475577</v>
      </c>
      <c r="N14" s="94">
        <f t="shared" ref="N14:N26" si="5">$B$23*M14/K14</f>
        <v>16.04</v>
      </c>
      <c r="P14" s="97">
        <f t="shared" si="3"/>
        <v>67.09</v>
      </c>
      <c r="Q14" s="94">
        <f t="shared" si="4"/>
        <v>47.81</v>
      </c>
      <c r="S14" s="120"/>
    </row>
    <row r="15" spans="1:20" x14ac:dyDescent="0.5">
      <c r="A15" s="8" t="s">
        <v>8</v>
      </c>
      <c r="B15" s="43">
        <v>3.3</v>
      </c>
      <c r="C15" s="44">
        <f t="shared" si="0"/>
        <v>0.67669863130198749</v>
      </c>
      <c r="D15" s="43">
        <v>15.61</v>
      </c>
      <c r="E15" s="44">
        <f t="shared" si="1"/>
        <v>19.428949701168669</v>
      </c>
      <c r="F15" s="43">
        <v>11.97</v>
      </c>
      <c r="G15" s="44">
        <f t="shared" ref="G15:G22" si="6">F15*H15/$F$23</f>
        <v>5.9599881673823614</v>
      </c>
      <c r="H15" s="11">
        <v>30.07</v>
      </c>
      <c r="J15" s="8" t="s">
        <v>8</v>
      </c>
      <c r="K15" s="45">
        <f t="shared" ref="K15:K18" si="7">B15</f>
        <v>3.3</v>
      </c>
      <c r="L15" s="46">
        <f t="shared" ref="L15:L26" si="8">L14+K15</f>
        <v>5.34</v>
      </c>
      <c r="M15" s="47">
        <f t="shared" si="2"/>
        <v>0.67669863130198749</v>
      </c>
      <c r="N15" s="94">
        <f t="shared" si="5"/>
        <v>30.069999999999997</v>
      </c>
      <c r="P15" s="97">
        <f t="shared" si="3"/>
        <v>15.61</v>
      </c>
      <c r="Q15" s="94">
        <f t="shared" si="4"/>
        <v>11.969306642123026</v>
      </c>
      <c r="S15" s="120"/>
    </row>
    <row r="16" spans="1:20" x14ac:dyDescent="0.5">
      <c r="A16" s="8" t="s">
        <v>9</v>
      </c>
      <c r="B16" s="43">
        <v>7.58</v>
      </c>
      <c r="C16" s="44">
        <f t="shared" si="0"/>
        <v>2.2790677441335179</v>
      </c>
      <c r="D16" s="43">
        <v>9.9499999999999993</v>
      </c>
      <c r="E16" s="44">
        <f t="shared" si="1"/>
        <v>18.158341200510872</v>
      </c>
      <c r="F16" s="43">
        <v>9.25</v>
      </c>
      <c r="G16" s="44">
        <f t="shared" si="6"/>
        <v>6.7530451065974635</v>
      </c>
      <c r="H16" s="11">
        <v>44.09</v>
      </c>
      <c r="J16" s="8" t="s">
        <v>9</v>
      </c>
      <c r="K16" s="45">
        <f t="shared" si="7"/>
        <v>7.58</v>
      </c>
      <c r="L16" s="46">
        <f t="shared" si="8"/>
        <v>12.92</v>
      </c>
      <c r="M16" s="47">
        <f t="shared" si="2"/>
        <v>2.2790677441335179</v>
      </c>
      <c r="N16" s="94">
        <f t="shared" si="5"/>
        <v>44.09</v>
      </c>
      <c r="P16" s="97">
        <f t="shared" si="3"/>
        <v>9.9499999999999993</v>
      </c>
      <c r="Q16" s="94">
        <f t="shared" si="4"/>
        <v>9.2490704095720204</v>
      </c>
      <c r="S16" s="120"/>
    </row>
    <row r="17" spans="1:19" x14ac:dyDescent="0.5">
      <c r="A17" s="8" t="s">
        <v>10</v>
      </c>
      <c r="B17" s="43">
        <v>2.14</v>
      </c>
      <c r="C17" s="44">
        <f t="shared" si="0"/>
        <v>0.84817859666556872</v>
      </c>
      <c r="D17" s="43">
        <v>1.25</v>
      </c>
      <c r="E17" s="44">
        <f t="shared" si="1"/>
        <v>3.0071051292231505</v>
      </c>
      <c r="F17" s="43">
        <v>1.51</v>
      </c>
      <c r="G17" s="44">
        <f t="shared" si="6"/>
        <v>1.4531832117575751</v>
      </c>
      <c r="H17" s="11">
        <v>58.12</v>
      </c>
      <c r="J17" s="8" t="s">
        <v>10</v>
      </c>
      <c r="K17" s="45">
        <f t="shared" si="7"/>
        <v>2.14</v>
      </c>
      <c r="L17" s="46">
        <f t="shared" si="8"/>
        <v>15.06</v>
      </c>
      <c r="M17" s="47">
        <f t="shared" si="2"/>
        <v>0.84817859666556872</v>
      </c>
      <c r="N17" s="94">
        <f t="shared" si="5"/>
        <v>58.12</v>
      </c>
      <c r="P17" s="97">
        <f t="shared" si="3"/>
        <v>1.25</v>
      </c>
      <c r="Q17" s="94">
        <f t="shared" si="4"/>
        <v>1.5132182850130387</v>
      </c>
      <c r="S17" s="120"/>
    </row>
    <row r="18" spans="1:19" x14ac:dyDescent="0.5">
      <c r="A18" s="8" t="s">
        <v>11</v>
      </c>
      <c r="B18" s="43">
        <v>6.11</v>
      </c>
      <c r="C18" s="44">
        <f t="shared" si="0"/>
        <v>2.4216687970217872</v>
      </c>
      <c r="D18" s="43">
        <v>2.4500000000000002</v>
      </c>
      <c r="E18" s="44">
        <f t="shared" si="1"/>
        <v>5.8939260532773758</v>
      </c>
      <c r="F18" s="43">
        <v>3.53</v>
      </c>
      <c r="G18" s="44">
        <f t="shared" si="6"/>
        <v>3.3971766473538012</v>
      </c>
      <c r="H18" s="11">
        <v>58.12</v>
      </c>
      <c r="J18" s="8" t="s">
        <v>11</v>
      </c>
      <c r="K18" s="45">
        <f t="shared" si="7"/>
        <v>6.11</v>
      </c>
      <c r="L18" s="46">
        <f t="shared" si="8"/>
        <v>21.17</v>
      </c>
      <c r="M18" s="47">
        <f t="shared" si="2"/>
        <v>2.4216687970217872</v>
      </c>
      <c r="N18" s="94">
        <f t="shared" si="5"/>
        <v>58.12</v>
      </c>
      <c r="P18" s="97">
        <f t="shared" si="3"/>
        <v>2.4500000000000002</v>
      </c>
      <c r="Q18" s="94">
        <f t="shared" si="4"/>
        <v>3.5324482282558671</v>
      </c>
      <c r="S18" s="120"/>
    </row>
    <row r="19" spans="1:19" x14ac:dyDescent="0.5">
      <c r="A19" s="8" t="s">
        <v>12</v>
      </c>
      <c r="B19" s="43">
        <v>3.09</v>
      </c>
      <c r="C19" s="44">
        <f t="shared" si="0"/>
        <v>1.5203470821383909</v>
      </c>
      <c r="D19" s="43">
        <v>0.56999999999999995</v>
      </c>
      <c r="E19" s="44">
        <f t="shared" si="1"/>
        <v>1.7022532965157151</v>
      </c>
      <c r="F19" s="43">
        <v>1.32</v>
      </c>
      <c r="G19" s="44">
        <f t="shared" si="6"/>
        <v>1.5769868999212404</v>
      </c>
      <c r="H19" s="11">
        <v>72.150000000000006</v>
      </c>
      <c r="J19" s="8" t="s">
        <v>12</v>
      </c>
      <c r="K19" s="45">
        <f>B19</f>
        <v>3.09</v>
      </c>
      <c r="L19" s="46">
        <f t="shared" si="8"/>
        <v>24.26</v>
      </c>
      <c r="M19" s="47">
        <f t="shared" si="2"/>
        <v>1.5203470821383909</v>
      </c>
      <c r="N19" s="94">
        <f t="shared" si="5"/>
        <v>72.150000000000006</v>
      </c>
      <c r="P19" s="97">
        <f t="shared" si="3"/>
        <v>0.56999999999999995</v>
      </c>
      <c r="Q19" s="94">
        <f t="shared" si="4"/>
        <v>1.315292222733548</v>
      </c>
      <c r="S19" s="120"/>
    </row>
    <row r="20" spans="1:19" x14ac:dyDescent="0.5">
      <c r="A20" s="8" t="s">
        <v>13</v>
      </c>
      <c r="B20" s="43">
        <v>3.29</v>
      </c>
      <c r="C20" s="44">
        <f t="shared" si="0"/>
        <v>1.6187514240243712</v>
      </c>
      <c r="D20" s="43">
        <v>0.45</v>
      </c>
      <c r="E20" s="44">
        <f t="shared" si="1"/>
        <v>1.3438841814597751</v>
      </c>
      <c r="F20" s="43">
        <v>1.29</v>
      </c>
      <c r="G20" s="44">
        <f t="shared" si="6"/>
        <v>1.5411462885593938</v>
      </c>
      <c r="H20" s="11">
        <v>72.150000000000006</v>
      </c>
      <c r="J20" s="8" t="s">
        <v>13</v>
      </c>
      <c r="K20" s="45">
        <f>B20</f>
        <v>3.29</v>
      </c>
      <c r="L20" s="46">
        <f t="shared" si="8"/>
        <v>27.55</v>
      </c>
      <c r="M20" s="47">
        <f t="shared" si="2"/>
        <v>1.6187514240243712</v>
      </c>
      <c r="N20" s="94">
        <f t="shared" si="5"/>
        <v>72.15000000000002</v>
      </c>
      <c r="P20" s="97">
        <f t="shared" si="3"/>
        <v>0.45</v>
      </c>
      <c r="Q20" s="94">
        <f t="shared" si="4"/>
        <v>1.2899325049854271</v>
      </c>
      <c r="S20" s="120"/>
    </row>
    <row r="21" spans="1:19" x14ac:dyDescent="0.5">
      <c r="A21" s="8" t="s">
        <v>14</v>
      </c>
      <c r="B21" s="43">
        <v>6.82</v>
      </c>
      <c r="C21" s="44">
        <f t="shared" si="0"/>
        <v>4.0076371862056543</v>
      </c>
      <c r="D21" s="43">
        <v>0.22</v>
      </c>
      <c r="E21" s="44">
        <f t="shared" si="1"/>
        <v>0.7846785241119747</v>
      </c>
      <c r="F21" s="43">
        <v>2.17</v>
      </c>
      <c r="G21" s="44">
        <f t="shared" si="6"/>
        <v>3.0962330764052455</v>
      </c>
      <c r="H21" s="11">
        <v>86.17</v>
      </c>
      <c r="J21" s="8" t="s">
        <v>14</v>
      </c>
      <c r="K21" s="45">
        <f>B21</f>
        <v>6.82</v>
      </c>
      <c r="L21" s="46">
        <f t="shared" si="8"/>
        <v>34.370000000000005</v>
      </c>
      <c r="M21" s="47">
        <f t="shared" si="2"/>
        <v>4.0076371862056543</v>
      </c>
      <c r="N21" s="94">
        <f t="shared" si="5"/>
        <v>86.169999999999987</v>
      </c>
      <c r="P21" s="97">
        <f>D21</f>
        <v>0.22</v>
      </c>
      <c r="Q21" s="94">
        <f t="shared" si="4"/>
        <v>2.1719558214450068</v>
      </c>
      <c r="S21" s="120"/>
    </row>
    <row r="22" spans="1:19" x14ac:dyDescent="0.5">
      <c r="A22" s="8" t="s">
        <v>16</v>
      </c>
      <c r="B22" s="43">
        <v>65.63</v>
      </c>
      <c r="C22" s="44">
        <f t="shared" si="0"/>
        <v>86.378894864139653</v>
      </c>
      <c r="D22" s="43">
        <v>0.19</v>
      </c>
      <c r="E22" s="44">
        <f t="shared" si="1"/>
        <v>1.5178326922038947</v>
      </c>
      <c r="F22" s="43">
        <v>19.55</v>
      </c>
      <c r="G22" s="44">
        <f t="shared" si="6"/>
        <v>62.477247752344937</v>
      </c>
      <c r="H22" s="43">
        <v>193</v>
      </c>
      <c r="J22" s="48" t="s">
        <v>15</v>
      </c>
      <c r="K22" s="49">
        <f>SUM($B$30:$B$33)*$B$22/100</f>
        <v>7.5605760000000002</v>
      </c>
      <c r="L22" s="46">
        <f>L21+K22</f>
        <v>41.930576000000002</v>
      </c>
      <c r="M22" s="44">
        <f>SUM($C$30:$C$33)*$C$22/100</f>
        <v>5.1222684654434802</v>
      </c>
      <c r="N22" s="94">
        <f t="shared" si="5"/>
        <v>99.348090277777743</v>
      </c>
      <c r="O22" s="50"/>
      <c r="P22" s="94">
        <v>0.13300000000000001</v>
      </c>
      <c r="Q22" s="94">
        <f t="shared" si="4"/>
        <v>2.3297121533977601</v>
      </c>
      <c r="S22" s="120"/>
    </row>
    <row r="23" spans="1:19" x14ac:dyDescent="0.5">
      <c r="A23" s="8" t="s">
        <v>45</v>
      </c>
      <c r="B23" s="44">
        <f>SUMPRODUCT(B11:B22,H11:H22)/SUM(B11:B22)</f>
        <v>146.63987099999997</v>
      </c>
      <c r="C23" s="44"/>
      <c r="D23" s="44">
        <f>SUMPRODUCT(D11:D22,H11:H22)/SUM(D11:D22)</f>
        <v>24.159448000000001</v>
      </c>
      <c r="E23" s="44"/>
      <c r="F23" s="44">
        <f>SUMPRODUCT(F11:F22,H11:H22)/SUM(F11:F22)</f>
        <v>60.392384999999997</v>
      </c>
      <c r="J23" s="51" t="s">
        <v>39</v>
      </c>
      <c r="K23" s="52">
        <f>SUM($B$34:$B$36)*$B$22/100</f>
        <v>12.364692</v>
      </c>
      <c r="L23" s="46">
        <f t="shared" si="8"/>
        <v>54.295268</v>
      </c>
      <c r="M23" s="53">
        <f>SUM($C$34:$C$36)*$C$22/100</f>
        <v>9.2943690873814262</v>
      </c>
      <c r="N23" s="94">
        <f t="shared" si="5"/>
        <v>110.22717622080677</v>
      </c>
      <c r="P23" s="94">
        <v>0.04</v>
      </c>
      <c r="Q23" s="94">
        <f t="shared" si="4"/>
        <v>3.6850385298358632</v>
      </c>
      <c r="S23" s="120"/>
    </row>
    <row r="24" spans="1:19" x14ac:dyDescent="0.5">
      <c r="A24" s="8" t="s">
        <v>19</v>
      </c>
      <c r="B24" s="47">
        <f>SUM(B11:B22)</f>
        <v>100</v>
      </c>
      <c r="C24" s="47">
        <f t="shared" ref="C24:E24" si="9">SUM(C11:C22)</f>
        <v>100.00000000000001</v>
      </c>
      <c r="D24" s="47">
        <f>SUM(D11:D22)</f>
        <v>100</v>
      </c>
      <c r="E24" s="47">
        <f t="shared" si="9"/>
        <v>99.999999999999986</v>
      </c>
      <c r="F24" s="47">
        <f>SUM(F11:F22)</f>
        <v>100</v>
      </c>
      <c r="G24" s="47">
        <f>SUM(G11:G22)</f>
        <v>100</v>
      </c>
      <c r="J24" s="54" t="s">
        <v>40</v>
      </c>
      <c r="K24" s="55">
        <f>SUM($B$37:$B$40)*$B$22/100</f>
        <v>7.6130799999999992</v>
      </c>
      <c r="L24" s="46">
        <f t="shared" si="8"/>
        <v>61.908347999999997</v>
      </c>
      <c r="M24" s="56">
        <f>SUM($C$37:$C$40)*$C$22/100</f>
        <v>6.4956928937833016</v>
      </c>
      <c r="N24" s="94">
        <f t="shared" si="5"/>
        <v>125.11724137931034</v>
      </c>
      <c r="P24" s="94">
        <v>1.2E-2</v>
      </c>
      <c r="Q24" s="94">
        <f t="shared" si="4"/>
        <v>2.2600261144347287</v>
      </c>
      <c r="S24" s="120"/>
    </row>
    <row r="25" spans="1:19" x14ac:dyDescent="0.5">
      <c r="J25" s="57" t="s">
        <v>41</v>
      </c>
      <c r="K25" s="58">
        <f>SUM($B$41:$B$42)*$B$22/100</f>
        <v>5.7688769999999989</v>
      </c>
      <c r="L25" s="46">
        <f t="shared" si="8"/>
        <v>67.677224999999993</v>
      </c>
      <c r="M25" s="47">
        <f>SUM($C$41:$C$42)*$C$22/100</f>
        <v>5.6059902766826637</v>
      </c>
      <c r="N25" s="94">
        <f t="shared" si="5"/>
        <v>142.49943117178614</v>
      </c>
      <c r="P25" s="94">
        <v>4.0000000000000001E-3</v>
      </c>
      <c r="Q25" s="94">
        <f t="shared" si="4"/>
        <v>1.7089674575855185</v>
      </c>
      <c r="S25" s="120"/>
    </row>
    <row r="26" spans="1:19" x14ac:dyDescent="0.5">
      <c r="J26" s="59" t="s">
        <v>188</v>
      </c>
      <c r="K26" s="58">
        <f>$B$43*$B$22/100</f>
        <v>32.322775</v>
      </c>
      <c r="L26" s="46">
        <f t="shared" si="8"/>
        <v>100</v>
      </c>
      <c r="M26" s="47">
        <f>$C$43*$C$22/100</f>
        <v>59.860574140848776</v>
      </c>
      <c r="N26" s="94">
        <f t="shared" si="5"/>
        <v>271.57157360406086</v>
      </c>
      <c r="P26" s="94">
        <v>1E-3</v>
      </c>
      <c r="Q26" s="94">
        <f t="shared" si="4"/>
        <v>9.5601934652554039</v>
      </c>
      <c r="S26" s="120"/>
    </row>
    <row r="27" spans="1:19" x14ac:dyDescent="0.5">
      <c r="A27" s="95" t="s">
        <v>37</v>
      </c>
      <c r="B27" s="95"/>
      <c r="C27" s="95"/>
      <c r="D27" s="95"/>
      <c r="E27" s="95"/>
      <c r="F27" s="95"/>
      <c r="G27" s="95"/>
      <c r="J27" s="8" t="s">
        <v>19</v>
      </c>
      <c r="K27" s="23">
        <f>SUM(K11:K26)</f>
        <v>100</v>
      </c>
      <c r="L27" s="46"/>
      <c r="M27" s="47">
        <f>SUM(M11:M26)</f>
        <v>100</v>
      </c>
      <c r="P27" s="47">
        <f>SUM(P11:P26)</f>
        <v>100.00000000000001</v>
      </c>
      <c r="Q27" s="47">
        <f>SUM(Q11:Q26)</f>
        <v>100</v>
      </c>
    </row>
    <row r="28" spans="1:19" x14ac:dyDescent="0.5">
      <c r="A28" s="9" t="s">
        <v>2</v>
      </c>
      <c r="B28" s="109" t="s">
        <v>3</v>
      </c>
      <c r="C28" s="109"/>
      <c r="E28" s="109" t="s">
        <v>21</v>
      </c>
      <c r="F28" s="109"/>
      <c r="J28" s="10" t="s">
        <v>46</v>
      </c>
      <c r="L28" s="46"/>
      <c r="N28" s="47">
        <f>$H$14*$K$14/$M$14</f>
        <v>146.63987099999997</v>
      </c>
    </row>
    <row r="29" spans="1:19" x14ac:dyDescent="0.5">
      <c r="B29" s="9" t="s">
        <v>17</v>
      </c>
      <c r="C29" s="9" t="s">
        <v>20</v>
      </c>
      <c r="E29" s="82" t="s">
        <v>17</v>
      </c>
    </row>
    <row r="30" spans="1:19" x14ac:dyDescent="0.5">
      <c r="A30" s="60" t="s">
        <v>24</v>
      </c>
      <c r="B30" s="43">
        <v>0.16</v>
      </c>
      <c r="C30" s="43">
        <v>7.0000000000000007E-2</v>
      </c>
    </row>
    <row r="31" spans="1:19" x14ac:dyDescent="0.5">
      <c r="A31" s="60" t="s">
        <v>25</v>
      </c>
      <c r="B31" s="43">
        <v>0.02</v>
      </c>
      <c r="C31" s="43">
        <v>0.01</v>
      </c>
    </row>
    <row r="32" spans="1:19" x14ac:dyDescent="0.5">
      <c r="A32" s="60" t="s">
        <v>26</v>
      </c>
      <c r="B32" s="43">
        <v>2.71</v>
      </c>
      <c r="C32" s="43">
        <v>1.22</v>
      </c>
    </row>
    <row r="33" spans="1:3" x14ac:dyDescent="0.5">
      <c r="A33" s="60" t="s">
        <v>27</v>
      </c>
      <c r="B33" s="43">
        <v>8.6300000000000008</v>
      </c>
      <c r="C33" s="43">
        <v>4.63</v>
      </c>
    </row>
    <row r="34" spans="1:3" x14ac:dyDescent="0.5">
      <c r="A34" s="61" t="s">
        <v>28</v>
      </c>
      <c r="B34" s="43">
        <v>7</v>
      </c>
      <c r="C34" s="43">
        <v>3.67</v>
      </c>
    </row>
    <row r="35" spans="1:3" x14ac:dyDescent="0.5">
      <c r="A35" s="61" t="s">
        <v>29</v>
      </c>
      <c r="B35" s="43">
        <v>1.26</v>
      </c>
      <c r="C35" s="43">
        <v>0.63</v>
      </c>
    </row>
    <row r="36" spans="1:3" x14ac:dyDescent="0.5">
      <c r="A36" s="61" t="s">
        <v>30</v>
      </c>
      <c r="B36" s="43">
        <v>10.58</v>
      </c>
      <c r="C36" s="43">
        <v>6.46</v>
      </c>
    </row>
    <row r="37" spans="1:3" x14ac:dyDescent="0.5">
      <c r="A37" s="62" t="s">
        <v>31</v>
      </c>
      <c r="B37" s="43">
        <v>0.56999999999999995</v>
      </c>
      <c r="C37" s="43">
        <v>0.32</v>
      </c>
    </row>
    <row r="38" spans="1:3" x14ac:dyDescent="0.5">
      <c r="A38" s="62" t="s">
        <v>32</v>
      </c>
      <c r="B38" s="43">
        <v>2.4</v>
      </c>
      <c r="C38" s="43">
        <v>1.36</v>
      </c>
    </row>
    <row r="39" spans="1:3" x14ac:dyDescent="0.5">
      <c r="A39" s="62" t="s">
        <v>33</v>
      </c>
      <c r="B39" s="43">
        <v>0.72</v>
      </c>
      <c r="C39" s="43">
        <v>0.41</v>
      </c>
    </row>
    <row r="40" spans="1:3" x14ac:dyDescent="0.5">
      <c r="A40" s="62" t="s">
        <v>34</v>
      </c>
      <c r="B40" s="43">
        <v>7.91</v>
      </c>
      <c r="C40" s="43">
        <v>5.43</v>
      </c>
    </row>
    <row r="41" spans="1:3" x14ac:dyDescent="0.5">
      <c r="A41" s="63" t="s">
        <v>38</v>
      </c>
      <c r="B41" s="43">
        <v>1.7</v>
      </c>
      <c r="C41" s="43">
        <v>1.0900000000000001</v>
      </c>
    </row>
    <row r="42" spans="1:3" x14ac:dyDescent="0.5">
      <c r="A42" s="63" t="s">
        <v>35</v>
      </c>
      <c r="B42" s="43">
        <v>7.09</v>
      </c>
      <c r="C42" s="43">
        <v>5.4</v>
      </c>
    </row>
    <row r="43" spans="1:3" x14ac:dyDescent="0.5">
      <c r="A43" s="10" t="s">
        <v>36</v>
      </c>
      <c r="B43" s="43">
        <v>49.25</v>
      </c>
      <c r="C43" s="43">
        <v>69.3</v>
      </c>
    </row>
    <row r="44" spans="1:3" x14ac:dyDescent="0.5">
      <c r="A44" s="10" t="s">
        <v>19</v>
      </c>
      <c r="B44" s="47">
        <f>SUM(B30:B43)</f>
        <v>100.00000000000001</v>
      </c>
      <c r="C44" s="47">
        <f>SUM(C30:C43)</f>
        <v>100</v>
      </c>
    </row>
    <row r="48" spans="1:3" x14ac:dyDescent="0.5">
      <c r="A48" s="33" t="s">
        <v>96</v>
      </c>
    </row>
    <row r="49" spans="1:4" x14ac:dyDescent="0.5">
      <c r="A49" s="108" t="s">
        <v>172</v>
      </c>
      <c r="B49" s="108"/>
      <c r="C49" s="108"/>
      <c r="D49" s="108"/>
    </row>
    <row r="50" spans="1:4" x14ac:dyDescent="0.5">
      <c r="A50" s="38" t="s">
        <v>2</v>
      </c>
      <c r="B50" s="38" t="s">
        <v>43</v>
      </c>
      <c r="C50" s="38" t="s">
        <v>84</v>
      </c>
      <c r="D50" s="38" t="s">
        <v>83</v>
      </c>
    </row>
    <row r="51" spans="1:4" x14ac:dyDescent="0.5">
      <c r="A51" s="7" t="s">
        <v>148</v>
      </c>
      <c r="B51" s="39">
        <v>193</v>
      </c>
      <c r="C51" s="40">
        <v>0.83099999999999996</v>
      </c>
      <c r="D51" s="41">
        <f>B51/C51</f>
        <v>232.25030084235863</v>
      </c>
    </row>
    <row r="52" spans="1:4" x14ac:dyDescent="0.5">
      <c r="A52" s="7" t="s">
        <v>149</v>
      </c>
      <c r="B52" s="39">
        <v>119</v>
      </c>
      <c r="C52" s="40">
        <v>0.77</v>
      </c>
      <c r="D52" s="41">
        <f t="shared" ref="D52:D57" si="10">B52/C52</f>
        <v>154.54545454545453</v>
      </c>
    </row>
    <row r="53" spans="1:4" x14ac:dyDescent="0.5">
      <c r="A53" s="7" t="s">
        <v>150</v>
      </c>
      <c r="B53" s="39">
        <v>114</v>
      </c>
      <c r="C53" s="40">
        <v>0.76500000000000001</v>
      </c>
      <c r="D53" s="41">
        <f t="shared" si="10"/>
        <v>149.01960784313727</v>
      </c>
    </row>
    <row r="54" spans="1:4" x14ac:dyDescent="0.5">
      <c r="A54" s="7" t="s">
        <v>151</v>
      </c>
      <c r="B54" s="39">
        <v>109</v>
      </c>
      <c r="C54" s="40">
        <v>0.76</v>
      </c>
      <c r="D54" s="41">
        <f t="shared" si="10"/>
        <v>143.42105263157896</v>
      </c>
    </row>
    <row r="55" spans="1:4" x14ac:dyDescent="0.5">
      <c r="A55" s="7" t="s">
        <v>152</v>
      </c>
      <c r="B55" s="39">
        <v>106</v>
      </c>
      <c r="C55" s="40">
        <v>0.75700000000000001</v>
      </c>
      <c r="D55" s="41">
        <f t="shared" si="10"/>
        <v>140.02642007926025</v>
      </c>
    </row>
    <row r="56" spans="1:4" x14ac:dyDescent="0.5">
      <c r="A56" s="7" t="s">
        <v>153</v>
      </c>
      <c r="B56" s="39">
        <v>106</v>
      </c>
      <c r="C56" s="40">
        <v>0.75700000000000001</v>
      </c>
      <c r="D56" s="41">
        <f t="shared" si="10"/>
        <v>140.02642007926025</v>
      </c>
    </row>
    <row r="57" spans="1:4" x14ac:dyDescent="0.5">
      <c r="A57" s="7" t="s">
        <v>154</v>
      </c>
      <c r="B57" s="39">
        <v>200</v>
      </c>
      <c r="C57" s="40">
        <v>0.83799999999999997</v>
      </c>
      <c r="D57" s="41">
        <f t="shared" si="10"/>
        <v>238.66348448687353</v>
      </c>
    </row>
    <row r="58" spans="1:4" x14ac:dyDescent="0.5">
      <c r="A58" s="7" t="s">
        <v>85</v>
      </c>
      <c r="B58" s="7"/>
      <c r="C58" s="7"/>
      <c r="D58" s="7"/>
    </row>
    <row r="59" spans="1:4" x14ac:dyDescent="0.5">
      <c r="A59" s="7"/>
      <c r="B59" s="7"/>
      <c r="C59" s="7"/>
      <c r="D59" s="7"/>
    </row>
    <row r="61" spans="1:4" x14ac:dyDescent="0.5">
      <c r="A61" s="10" t="s">
        <v>175</v>
      </c>
    </row>
    <row r="62" spans="1:4" x14ac:dyDescent="0.5">
      <c r="A62" s="77" t="s">
        <v>176</v>
      </c>
      <c r="B62" s="77" t="s">
        <v>181</v>
      </c>
      <c r="C62" s="77" t="s">
        <v>182</v>
      </c>
      <c r="D62" s="77" t="s">
        <v>177</v>
      </c>
    </row>
    <row r="63" spans="1:4" x14ac:dyDescent="0.5">
      <c r="A63" s="77" t="s">
        <v>178</v>
      </c>
      <c r="B63" s="77" t="s">
        <v>179</v>
      </c>
      <c r="C63" s="77"/>
      <c r="D63" s="77" t="s">
        <v>180</v>
      </c>
    </row>
    <row r="64" spans="1:4" x14ac:dyDescent="0.5">
      <c r="A64" s="10">
        <v>248</v>
      </c>
      <c r="B64" s="10">
        <v>8000</v>
      </c>
      <c r="C64" s="23">
        <v>0.90180000000000005</v>
      </c>
      <c r="D64" s="23">
        <v>0.57110000000000005</v>
      </c>
    </row>
    <row r="65" spans="1:4" x14ac:dyDescent="0.5">
      <c r="A65" s="10">
        <v>248</v>
      </c>
      <c r="B65" s="10">
        <v>7500</v>
      </c>
      <c r="C65" s="23">
        <v>0.90910000000000002</v>
      </c>
      <c r="D65" s="23">
        <v>0.5665</v>
      </c>
    </row>
    <row r="66" spans="1:4" x14ac:dyDescent="0.5">
      <c r="A66" s="10">
        <v>248</v>
      </c>
      <c r="B66" s="10">
        <v>7000</v>
      </c>
      <c r="C66" s="23">
        <v>0.91710000000000003</v>
      </c>
      <c r="D66" s="23">
        <v>0.56159999999999999</v>
      </c>
    </row>
    <row r="67" spans="1:4" x14ac:dyDescent="0.5">
      <c r="A67" s="10">
        <v>248</v>
      </c>
      <c r="B67" s="10">
        <v>6500</v>
      </c>
      <c r="C67" s="23">
        <v>0.92620000000000002</v>
      </c>
      <c r="D67" s="23">
        <v>0.55600000000000005</v>
      </c>
    </row>
    <row r="68" spans="1:4" x14ac:dyDescent="0.5">
      <c r="A68" s="10">
        <v>248</v>
      </c>
      <c r="B68" s="10">
        <v>6000</v>
      </c>
      <c r="C68" s="23">
        <v>0.93600000000000005</v>
      </c>
      <c r="D68" s="23">
        <v>0.55020000000000002</v>
      </c>
    </row>
    <row r="69" spans="1:4" x14ac:dyDescent="0.5">
      <c r="A69" s="10">
        <v>248</v>
      </c>
      <c r="B69" s="10">
        <v>5500</v>
      </c>
      <c r="C69" s="23">
        <v>0.94769999999999999</v>
      </c>
      <c r="D69" s="23">
        <v>0.54339999999999999</v>
      </c>
    </row>
    <row r="70" spans="1:4" x14ac:dyDescent="0.5">
      <c r="A70" s="10">
        <v>248</v>
      </c>
      <c r="B70" s="10">
        <v>5000</v>
      </c>
      <c r="C70" s="23">
        <v>0.96</v>
      </c>
      <c r="D70" s="23">
        <v>0.53649999999999998</v>
      </c>
    </row>
    <row r="71" spans="1:4" x14ac:dyDescent="0.5">
      <c r="A71" s="10">
        <v>248</v>
      </c>
      <c r="B71" s="10">
        <v>4500</v>
      </c>
      <c r="C71" s="23">
        <v>0.97519999999999996</v>
      </c>
      <c r="D71" s="23">
        <v>0.52810000000000001</v>
      </c>
    </row>
    <row r="72" spans="1:4" x14ac:dyDescent="0.5">
      <c r="A72" s="10">
        <v>248</v>
      </c>
      <c r="B72" s="10">
        <v>4000</v>
      </c>
      <c r="C72" s="23">
        <v>0.99309999999999998</v>
      </c>
      <c r="D72" s="23">
        <v>0.51859999999999995</v>
      </c>
    </row>
    <row r="73" spans="1:4" x14ac:dyDescent="0.5">
      <c r="A73" s="10">
        <v>248</v>
      </c>
      <c r="B73" s="10">
        <v>3840</v>
      </c>
      <c r="C73" s="23">
        <v>1</v>
      </c>
      <c r="D73" s="23">
        <v>0.51500000000000001</v>
      </c>
    </row>
    <row r="74" spans="1:4" x14ac:dyDescent="0.5">
      <c r="A74" s="10">
        <v>248</v>
      </c>
      <c r="B74" s="10">
        <v>3820</v>
      </c>
      <c r="C74" s="23">
        <v>1.0021</v>
      </c>
    </row>
    <row r="75" spans="1:4" x14ac:dyDescent="0.5">
      <c r="A75" s="10">
        <v>248</v>
      </c>
      <c r="B75" s="10">
        <v>3800</v>
      </c>
      <c r="C75" s="23">
        <v>1.0041</v>
      </c>
    </row>
    <row r="76" spans="1:4" x14ac:dyDescent="0.5">
      <c r="A76" s="10">
        <v>248</v>
      </c>
      <c r="B76" s="10">
        <v>3755</v>
      </c>
      <c r="C76" s="23">
        <v>1.0088999999999999</v>
      </c>
    </row>
    <row r="77" spans="1:4" x14ac:dyDescent="0.5">
      <c r="A77" s="10">
        <v>248</v>
      </c>
      <c r="B77" s="10">
        <v>3660</v>
      </c>
      <c r="C77" s="23">
        <v>1.0196000000000001</v>
      </c>
    </row>
    <row r="78" spans="1:4" x14ac:dyDescent="0.5">
      <c r="A78" s="10">
        <v>248</v>
      </c>
      <c r="B78" s="10">
        <v>3500</v>
      </c>
      <c r="C78" s="23">
        <v>1.0398000000000001</v>
      </c>
    </row>
    <row r="79" spans="1:4" x14ac:dyDescent="0.5">
      <c r="A79" s="10">
        <v>248</v>
      </c>
      <c r="B79" s="10">
        <v>3000</v>
      </c>
      <c r="C79" s="23">
        <v>1.1237999999999999</v>
      </c>
    </row>
    <row r="80" spans="1:4" x14ac:dyDescent="0.5">
      <c r="A80" s="10">
        <v>248</v>
      </c>
      <c r="B80" s="10">
        <v>2500</v>
      </c>
      <c r="C80" s="23">
        <v>1.2586999999999999</v>
      </c>
    </row>
    <row r="81" spans="1:3" x14ac:dyDescent="0.5">
      <c r="A81" s="10">
        <v>248</v>
      </c>
      <c r="B81" s="10">
        <v>2000</v>
      </c>
      <c r="C81" s="23">
        <v>1.4935</v>
      </c>
    </row>
    <row r="82" spans="1:3" x14ac:dyDescent="0.5">
      <c r="A82" s="10">
        <v>248</v>
      </c>
      <c r="B82" s="10">
        <v>1500</v>
      </c>
      <c r="C82" s="23">
        <v>1.9258</v>
      </c>
    </row>
    <row r="83" spans="1:3" x14ac:dyDescent="0.5">
      <c r="A83" s="10">
        <v>248</v>
      </c>
      <c r="B83" s="10">
        <v>1280</v>
      </c>
      <c r="C83" s="23">
        <v>2.2292999999999998</v>
      </c>
    </row>
    <row r="84" spans="1:3" x14ac:dyDescent="0.5">
      <c r="A84" s="10">
        <v>248</v>
      </c>
      <c r="B84" s="10">
        <v>900</v>
      </c>
      <c r="C84" s="23">
        <v>3.1774</v>
      </c>
    </row>
    <row r="85" spans="1:3" x14ac:dyDescent="0.5">
      <c r="A85" s="10">
        <v>248</v>
      </c>
      <c r="B85" s="10">
        <v>700</v>
      </c>
      <c r="C85" s="23">
        <v>4.07</v>
      </c>
    </row>
    <row r="86" spans="1:3" x14ac:dyDescent="0.5">
      <c r="A86" s="10">
        <v>248</v>
      </c>
      <c r="B86" s="10">
        <v>645</v>
      </c>
      <c r="C86" s="23">
        <v>4.4873000000000003</v>
      </c>
    </row>
  </sheetData>
  <mergeCells count="10">
    <mergeCell ref="A5:N5"/>
    <mergeCell ref="B8:C8"/>
    <mergeCell ref="D8:E8"/>
    <mergeCell ref="F8:G8"/>
    <mergeCell ref="E28:F28"/>
    <mergeCell ref="A49:D49"/>
    <mergeCell ref="B28:C28"/>
    <mergeCell ref="K8:M8"/>
    <mergeCell ref="A7:H7"/>
    <mergeCell ref="J7:N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0"/>
  <sheetViews>
    <sheetView topLeftCell="A13" workbookViewId="0">
      <selection activeCell="E10" sqref="E10"/>
    </sheetView>
  </sheetViews>
  <sheetFormatPr defaultColWidth="9" defaultRowHeight="15.75" x14ac:dyDescent="0.5"/>
  <cols>
    <col min="1" max="1" width="26.1328125" style="10" bestFit="1" customWidth="1"/>
    <col min="2" max="2" width="15.3984375" style="10" customWidth="1"/>
    <col min="3" max="3" width="15.265625" style="10" customWidth="1"/>
    <col min="4" max="4" width="14" style="10" customWidth="1"/>
    <col min="5" max="7" width="9" style="10"/>
    <col min="8" max="8" width="9.59765625" style="10" bestFit="1" customWidth="1"/>
    <col min="9" max="16384" width="9" style="10"/>
  </cols>
  <sheetData>
    <row r="1" spans="1:48" x14ac:dyDescent="0.5">
      <c r="A1" s="42" t="s">
        <v>0</v>
      </c>
    </row>
    <row r="2" spans="1:48" x14ac:dyDescent="0.5">
      <c r="A2" s="42" t="s">
        <v>1</v>
      </c>
    </row>
    <row r="3" spans="1:48" x14ac:dyDescent="0.5">
      <c r="A3" s="13">
        <v>42661</v>
      </c>
    </row>
    <row r="4" spans="1:48" x14ac:dyDescent="0.5">
      <c r="A4" s="13"/>
    </row>
    <row r="5" spans="1:48" x14ac:dyDescent="0.5">
      <c r="A5" s="112" t="s">
        <v>50</v>
      </c>
      <c r="B5" s="112"/>
      <c r="C5" s="112"/>
      <c r="D5" s="112"/>
      <c r="F5" s="99"/>
      <c r="G5" s="99"/>
      <c r="H5" s="99"/>
      <c r="I5" s="99"/>
    </row>
    <row r="7" spans="1:48" x14ac:dyDescent="0.5">
      <c r="A7" s="110" t="s">
        <v>82</v>
      </c>
      <c r="B7" s="110"/>
      <c r="C7" s="110"/>
      <c r="D7" s="110"/>
    </row>
    <row r="8" spans="1:48" x14ac:dyDescent="0.5">
      <c r="A8" s="42" t="s">
        <v>2</v>
      </c>
      <c r="B8" s="109" t="s">
        <v>80</v>
      </c>
      <c r="C8" s="109"/>
      <c r="D8" s="109"/>
    </row>
    <row r="9" spans="1:48" x14ac:dyDescent="0.5">
      <c r="A9" s="42"/>
      <c r="B9" s="42" t="s">
        <v>17</v>
      </c>
      <c r="C9" s="42" t="s">
        <v>20</v>
      </c>
      <c r="D9" s="42" t="s">
        <v>43</v>
      </c>
      <c r="E9" s="42"/>
      <c r="F9" s="69"/>
      <c r="G9" s="69"/>
      <c r="H9" s="69"/>
    </row>
    <row r="10" spans="1:48" x14ac:dyDescent="0.5">
      <c r="A10" s="42"/>
      <c r="B10" s="42"/>
      <c r="C10" s="42"/>
      <c r="D10" s="42"/>
      <c r="F10" s="68"/>
      <c r="G10" s="68"/>
      <c r="H10" s="68"/>
    </row>
    <row r="11" spans="1:48" x14ac:dyDescent="0.5">
      <c r="A11" s="8" t="s">
        <v>6</v>
      </c>
      <c r="B11" s="12">
        <v>4.4000000000000003E-3</v>
      </c>
      <c r="C11" s="12">
        <v>1.4E-3</v>
      </c>
      <c r="D11" s="47">
        <f>$D$54*C11/B11</f>
        <v>27.694545454545455</v>
      </c>
      <c r="F11" s="100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</row>
    <row r="12" spans="1:48" x14ac:dyDescent="0.5">
      <c r="A12" s="8" t="s">
        <v>5</v>
      </c>
      <c r="B12" s="12">
        <v>8.8999999999999999E-3</v>
      </c>
      <c r="C12" s="12">
        <v>4.4999999999999997E-3</v>
      </c>
      <c r="D12" s="47">
        <f t="shared" ref="D12:D51" si="0">$D$54*C12/B12</f>
        <v>44.008988764044943</v>
      </c>
      <c r="F12" s="100"/>
      <c r="I12" s="47"/>
      <c r="AV12" s="103"/>
    </row>
    <row r="13" spans="1:48" x14ac:dyDescent="0.5">
      <c r="A13" s="8" t="s">
        <v>4</v>
      </c>
      <c r="B13" s="12">
        <v>0</v>
      </c>
      <c r="C13" s="12">
        <v>0</v>
      </c>
      <c r="D13" s="47">
        <v>34.08</v>
      </c>
      <c r="F13" s="100"/>
      <c r="G13" s="100"/>
      <c r="H13" s="68"/>
      <c r="AV13" s="103"/>
    </row>
    <row r="14" spans="1:48" x14ac:dyDescent="0.5">
      <c r="A14" s="8" t="s">
        <v>7</v>
      </c>
      <c r="B14" s="12">
        <v>0.43719999999999998</v>
      </c>
      <c r="C14" s="12">
        <v>8.0600000000000005E-2</v>
      </c>
      <c r="D14" s="47">
        <f t="shared" si="0"/>
        <v>16.046258005489481</v>
      </c>
      <c r="F14" s="100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3"/>
    </row>
    <row r="15" spans="1:48" x14ac:dyDescent="0.5">
      <c r="A15" s="8" t="s">
        <v>8</v>
      </c>
      <c r="B15" s="12">
        <v>7.1400000000000005E-2</v>
      </c>
      <c r="C15" s="12">
        <v>2.47E-2</v>
      </c>
      <c r="D15" s="47">
        <f t="shared" si="0"/>
        <v>30.110476190476192</v>
      </c>
      <c r="F15" s="100"/>
      <c r="G15" s="100"/>
      <c r="H15" s="100"/>
    </row>
    <row r="16" spans="1:48" x14ac:dyDescent="0.5">
      <c r="A16" s="8" t="s">
        <v>9</v>
      </c>
      <c r="B16" s="12">
        <v>5.4100000000000002E-2</v>
      </c>
      <c r="C16" s="12">
        <v>2.7400000000000001E-2</v>
      </c>
      <c r="D16" s="47">
        <f t="shared" si="0"/>
        <v>44.083105360443625</v>
      </c>
      <c r="F16" s="100"/>
      <c r="G16" s="100"/>
      <c r="H16" s="100"/>
    </row>
    <row r="17" spans="1:8" x14ac:dyDescent="0.5">
      <c r="A17" s="8" t="s">
        <v>10</v>
      </c>
      <c r="B17" s="12">
        <v>8.3999999999999995E-3</v>
      </c>
      <c r="C17" s="12">
        <v>5.5999999999999999E-3</v>
      </c>
      <c r="D17" s="47">
        <f t="shared" si="0"/>
        <v>58.026666666666671</v>
      </c>
      <c r="F17" s="100"/>
      <c r="G17" s="100"/>
      <c r="H17" s="100"/>
    </row>
    <row r="18" spans="1:8" x14ac:dyDescent="0.5">
      <c r="A18" s="8" t="s">
        <v>11</v>
      </c>
      <c r="B18" s="12">
        <v>3.0099999999999998E-2</v>
      </c>
      <c r="C18" s="12">
        <v>2.01E-2</v>
      </c>
      <c r="D18" s="47">
        <f t="shared" si="0"/>
        <v>58.123056478405324</v>
      </c>
      <c r="F18" s="100"/>
      <c r="G18" s="100"/>
      <c r="H18" s="100"/>
    </row>
    <row r="19" spans="1:8" x14ac:dyDescent="0.5">
      <c r="A19" s="8" t="s">
        <v>12</v>
      </c>
      <c r="B19" s="12">
        <v>1.41E-2</v>
      </c>
      <c r="C19" s="12">
        <v>1.17E-2</v>
      </c>
      <c r="D19" s="47">
        <f t="shared" si="0"/>
        <v>72.224680851063837</v>
      </c>
      <c r="F19" s="100"/>
      <c r="G19" s="100"/>
      <c r="H19" s="100"/>
    </row>
    <row r="20" spans="1:8" x14ac:dyDescent="0.5">
      <c r="A20" s="8" t="s">
        <v>13</v>
      </c>
      <c r="B20" s="12">
        <v>1.89E-2</v>
      </c>
      <c r="C20" s="12">
        <v>1.5699999999999999E-2</v>
      </c>
      <c r="D20" s="47">
        <f t="shared" si="0"/>
        <v>72.303068783068781</v>
      </c>
      <c r="F20" s="100"/>
      <c r="G20" s="100"/>
      <c r="H20" s="100"/>
    </row>
    <row r="21" spans="1:8" x14ac:dyDescent="0.5">
      <c r="A21" s="8" t="s">
        <v>14</v>
      </c>
      <c r="B21" s="12">
        <v>2.5700000000000001E-2</v>
      </c>
      <c r="C21" s="12">
        <v>2.5399999999999999E-2</v>
      </c>
      <c r="D21" s="47">
        <f t="shared" si="0"/>
        <v>86.023968871595329</v>
      </c>
      <c r="F21" s="100"/>
      <c r="G21" s="100"/>
      <c r="H21" s="100"/>
    </row>
    <row r="22" spans="1:8" x14ac:dyDescent="0.5">
      <c r="A22" s="8" t="s">
        <v>15</v>
      </c>
      <c r="B22" s="12">
        <v>4.2099999999999999E-2</v>
      </c>
      <c r="C22" s="12">
        <v>4.82E-2</v>
      </c>
      <c r="D22" s="47">
        <f t="shared" si="0"/>
        <v>99.651496437054632</v>
      </c>
      <c r="F22" s="100"/>
      <c r="G22" s="100"/>
      <c r="H22" s="100"/>
    </row>
    <row r="23" spans="1:8" x14ac:dyDescent="0.5">
      <c r="A23" s="8" t="s">
        <v>39</v>
      </c>
      <c r="B23" s="12">
        <v>4.7899999999999998E-2</v>
      </c>
      <c r="C23" s="12">
        <v>6.1499999999999999E-2</v>
      </c>
      <c r="D23" s="47">
        <f t="shared" si="0"/>
        <v>111.75281837160753</v>
      </c>
      <c r="F23" s="100"/>
      <c r="G23" s="100"/>
      <c r="H23" s="100"/>
    </row>
    <row r="24" spans="1:8" x14ac:dyDescent="0.5">
      <c r="A24" s="8" t="s">
        <v>40</v>
      </c>
      <c r="B24" s="12">
        <v>2.7699999999999999E-2</v>
      </c>
      <c r="C24" s="12">
        <v>4.0899999999999999E-2</v>
      </c>
      <c r="D24" s="47">
        <f t="shared" si="0"/>
        <v>128.51754512635381</v>
      </c>
      <c r="F24" s="100"/>
      <c r="G24" s="100"/>
      <c r="H24" s="100"/>
    </row>
    <row r="25" spans="1:8" x14ac:dyDescent="0.5">
      <c r="A25" s="8" t="s">
        <v>41</v>
      </c>
      <c r="B25" s="12">
        <v>2.3800000000000002E-2</v>
      </c>
      <c r="C25" s="12">
        <v>3.8899999999999997E-2</v>
      </c>
      <c r="D25" s="47">
        <f t="shared" si="0"/>
        <v>142.26285714285714</v>
      </c>
      <c r="F25" s="100"/>
      <c r="G25" s="100"/>
      <c r="H25" s="100"/>
    </row>
    <row r="26" spans="1:8" x14ac:dyDescent="0.5">
      <c r="A26" s="8" t="s">
        <v>42</v>
      </c>
      <c r="B26" s="12">
        <v>1.95E-2</v>
      </c>
      <c r="C26" s="12">
        <v>3.3000000000000002E-2</v>
      </c>
      <c r="D26" s="47">
        <f t="shared" si="0"/>
        <v>147.29846153846154</v>
      </c>
      <c r="F26" s="100"/>
      <c r="G26" s="100"/>
      <c r="H26" s="100"/>
    </row>
    <row r="27" spans="1:8" x14ac:dyDescent="0.5">
      <c r="A27" s="8" t="s">
        <v>51</v>
      </c>
      <c r="B27" s="12">
        <v>1.66E-2</v>
      </c>
      <c r="C27" s="12">
        <v>3.0700000000000002E-2</v>
      </c>
      <c r="D27" s="47">
        <f t="shared" si="0"/>
        <v>160.97156626506026</v>
      </c>
      <c r="F27" s="100"/>
      <c r="G27" s="100"/>
      <c r="H27" s="100"/>
    </row>
    <row r="28" spans="1:8" x14ac:dyDescent="0.5">
      <c r="A28" s="8" t="s">
        <v>52</v>
      </c>
      <c r="B28" s="12">
        <v>1.7000000000000001E-2</v>
      </c>
      <c r="C28" s="12">
        <v>3.4200000000000001E-2</v>
      </c>
      <c r="D28" s="47">
        <f t="shared" si="0"/>
        <v>175.10400000000001</v>
      </c>
      <c r="F28" s="100"/>
      <c r="G28" s="100"/>
      <c r="H28" s="100"/>
    </row>
    <row r="29" spans="1:8" x14ac:dyDescent="0.5">
      <c r="A29" s="8" t="s">
        <v>53</v>
      </c>
      <c r="B29" s="12">
        <v>1.4500000000000001E-2</v>
      </c>
      <c r="C29" s="12">
        <v>3.1699999999999999E-2</v>
      </c>
      <c r="D29" s="47">
        <f t="shared" si="0"/>
        <v>190.28744827586209</v>
      </c>
      <c r="F29" s="100"/>
      <c r="G29" s="100"/>
      <c r="H29" s="100"/>
    </row>
    <row r="30" spans="1:8" x14ac:dyDescent="0.5">
      <c r="A30" s="8" t="s">
        <v>54</v>
      </c>
      <c r="B30" s="12">
        <v>1.2800000000000001E-2</v>
      </c>
      <c r="C30" s="12">
        <v>3.0200000000000001E-2</v>
      </c>
      <c r="D30" s="47">
        <f t="shared" si="0"/>
        <v>205.36</v>
      </c>
      <c r="F30" s="100"/>
      <c r="G30" s="100"/>
      <c r="H30" s="100"/>
    </row>
    <row r="31" spans="1:8" x14ac:dyDescent="0.5">
      <c r="A31" s="8" t="s">
        <v>55</v>
      </c>
      <c r="B31" s="12">
        <v>1.06E-2</v>
      </c>
      <c r="C31" s="12">
        <v>2.7099999999999999E-2</v>
      </c>
      <c r="D31" s="47">
        <f t="shared" si="0"/>
        <v>222.52679245283019</v>
      </c>
      <c r="F31" s="100"/>
      <c r="G31" s="100"/>
      <c r="H31" s="100"/>
    </row>
    <row r="32" spans="1:8" x14ac:dyDescent="0.5">
      <c r="A32" s="8" t="s">
        <v>56</v>
      </c>
      <c r="B32" s="12">
        <v>9.5999999999999992E-3</v>
      </c>
      <c r="C32" s="12">
        <v>2.63E-2</v>
      </c>
      <c r="D32" s="47">
        <f t="shared" si="0"/>
        <v>238.45333333333338</v>
      </c>
      <c r="F32" s="100"/>
      <c r="G32" s="100"/>
      <c r="H32" s="100"/>
    </row>
    <row r="33" spans="1:8" x14ac:dyDescent="0.5">
      <c r="A33" s="8" t="s">
        <v>57</v>
      </c>
      <c r="B33" s="12">
        <v>9.1000000000000004E-3</v>
      </c>
      <c r="C33" s="12">
        <v>2.63E-2</v>
      </c>
      <c r="D33" s="47">
        <f t="shared" si="0"/>
        <v>251.55516483516482</v>
      </c>
      <c r="F33" s="100"/>
      <c r="G33" s="100"/>
      <c r="H33" s="100"/>
    </row>
    <row r="34" spans="1:8" x14ac:dyDescent="0.5">
      <c r="A34" s="8" t="s">
        <v>58</v>
      </c>
      <c r="B34" s="12">
        <v>8.3999999999999995E-3</v>
      </c>
      <c r="C34" s="12">
        <v>2.52E-2</v>
      </c>
      <c r="D34" s="47">
        <f t="shared" si="0"/>
        <v>261.12000000000006</v>
      </c>
      <c r="F34" s="100"/>
      <c r="G34" s="100"/>
      <c r="H34" s="100"/>
    </row>
    <row r="35" spans="1:8" x14ac:dyDescent="0.5">
      <c r="A35" s="8" t="s">
        <v>59</v>
      </c>
      <c r="B35" s="12">
        <v>6.6E-3</v>
      </c>
      <c r="C35" s="12">
        <v>2.0899999999999998E-2</v>
      </c>
      <c r="D35" s="47">
        <f t="shared" si="0"/>
        <v>275.62666666666667</v>
      </c>
      <c r="F35" s="100"/>
      <c r="G35" s="100"/>
      <c r="H35" s="100"/>
    </row>
    <row r="36" spans="1:8" x14ac:dyDescent="0.5">
      <c r="A36" s="8" t="s">
        <v>60</v>
      </c>
      <c r="B36" s="12">
        <v>6.0000000000000001E-3</v>
      </c>
      <c r="C36" s="12">
        <v>1.9900000000000001E-2</v>
      </c>
      <c r="D36" s="47">
        <f t="shared" si="0"/>
        <v>288.68266666666671</v>
      </c>
      <c r="F36" s="100"/>
      <c r="G36" s="100"/>
      <c r="H36" s="100"/>
    </row>
    <row r="37" spans="1:8" x14ac:dyDescent="0.5">
      <c r="A37" s="8" t="s">
        <v>61</v>
      </c>
      <c r="B37" s="12">
        <v>5.3E-3</v>
      </c>
      <c r="C37" s="12">
        <v>1.8700000000000001E-2</v>
      </c>
      <c r="D37" s="47">
        <f t="shared" si="0"/>
        <v>307.10339622641516</v>
      </c>
      <c r="F37" s="100"/>
      <c r="G37" s="100"/>
      <c r="H37" s="100"/>
    </row>
    <row r="38" spans="1:8" x14ac:dyDescent="0.5">
      <c r="A38" s="8" t="s">
        <v>62</v>
      </c>
      <c r="B38" s="12">
        <v>4.7999999999999996E-3</v>
      </c>
      <c r="C38" s="12">
        <v>1.7600000000000001E-2</v>
      </c>
      <c r="D38" s="47">
        <f t="shared" si="0"/>
        <v>319.1466666666667</v>
      </c>
      <c r="F38" s="100"/>
      <c r="G38" s="100"/>
      <c r="H38" s="100"/>
    </row>
    <row r="39" spans="1:8" x14ac:dyDescent="0.5">
      <c r="A39" s="8" t="s">
        <v>63</v>
      </c>
      <c r="B39" s="12">
        <v>4.4000000000000003E-3</v>
      </c>
      <c r="C39" s="12">
        <v>1.67E-2</v>
      </c>
      <c r="D39" s="47">
        <f t="shared" si="0"/>
        <v>330.3563636363636</v>
      </c>
      <c r="F39" s="100"/>
      <c r="G39" s="100"/>
      <c r="H39" s="100"/>
    </row>
    <row r="40" spans="1:8" x14ac:dyDescent="0.5">
      <c r="A40" s="8" t="s">
        <v>64</v>
      </c>
      <c r="B40" s="12">
        <v>3.8999999999999998E-3</v>
      </c>
      <c r="C40" s="12">
        <v>1.5299999999999999E-2</v>
      </c>
      <c r="D40" s="47">
        <f t="shared" si="0"/>
        <v>341.4646153846154</v>
      </c>
      <c r="F40" s="100"/>
      <c r="G40" s="100"/>
      <c r="H40" s="100"/>
    </row>
    <row r="41" spans="1:8" x14ac:dyDescent="0.5">
      <c r="A41" s="8" t="s">
        <v>65</v>
      </c>
      <c r="B41" s="12">
        <v>3.7000000000000002E-3</v>
      </c>
      <c r="C41" s="12">
        <v>1.54E-2</v>
      </c>
      <c r="D41" s="47">
        <f t="shared" si="0"/>
        <v>362.27459459459459</v>
      </c>
      <c r="F41" s="100"/>
      <c r="G41" s="100"/>
      <c r="H41" s="100"/>
    </row>
    <row r="42" spans="1:8" x14ac:dyDescent="0.5">
      <c r="A42" s="8" t="s">
        <v>66</v>
      </c>
      <c r="B42" s="12">
        <v>3.0999999999999999E-3</v>
      </c>
      <c r="C42" s="12">
        <v>1.3100000000000001E-2</v>
      </c>
      <c r="D42" s="47">
        <f t="shared" si="0"/>
        <v>367.81419354838715</v>
      </c>
      <c r="F42" s="100"/>
      <c r="G42" s="100"/>
      <c r="H42" s="100"/>
    </row>
    <row r="43" spans="1:8" x14ac:dyDescent="0.5">
      <c r="A43" s="8" t="s">
        <v>67</v>
      </c>
      <c r="B43" s="12">
        <v>3.0000000000000001E-3</v>
      </c>
      <c r="C43" s="12">
        <v>1.34E-2</v>
      </c>
      <c r="D43" s="47">
        <f t="shared" si="0"/>
        <v>388.77866666666665</v>
      </c>
      <c r="F43" s="100"/>
      <c r="G43" s="100"/>
      <c r="H43" s="100"/>
    </row>
    <row r="44" spans="1:8" x14ac:dyDescent="0.5">
      <c r="A44" s="8" t="s">
        <v>68</v>
      </c>
      <c r="B44" s="12">
        <v>2.7000000000000001E-3</v>
      </c>
      <c r="C44" s="12">
        <v>1.24E-2</v>
      </c>
      <c r="D44" s="47">
        <f t="shared" si="0"/>
        <v>399.73925925925926</v>
      </c>
      <c r="F44" s="100"/>
      <c r="G44" s="100"/>
      <c r="H44" s="100"/>
    </row>
    <row r="45" spans="1:8" x14ac:dyDescent="0.5">
      <c r="A45" s="8" t="s">
        <v>69</v>
      </c>
      <c r="B45" s="12">
        <v>2.3E-3</v>
      </c>
      <c r="C45" s="12">
        <v>1.12E-2</v>
      </c>
      <c r="D45" s="47">
        <f t="shared" si="0"/>
        <v>423.84695652173917</v>
      </c>
      <c r="F45" s="100"/>
      <c r="G45" s="100"/>
      <c r="H45" s="100"/>
    </row>
    <row r="46" spans="1:8" x14ac:dyDescent="0.5">
      <c r="A46" s="8" t="s">
        <v>70</v>
      </c>
      <c r="B46" s="12">
        <v>2.2000000000000001E-3</v>
      </c>
      <c r="C46" s="12">
        <v>1.0699999999999999E-2</v>
      </c>
      <c r="D46" s="47">
        <f t="shared" si="0"/>
        <v>423.33090909090907</v>
      </c>
      <c r="F46" s="100"/>
      <c r="G46" s="100"/>
      <c r="H46" s="100"/>
    </row>
    <row r="47" spans="1:8" x14ac:dyDescent="0.5">
      <c r="A47" s="8" t="s">
        <v>71</v>
      </c>
      <c r="B47" s="12">
        <v>1.9E-3</v>
      </c>
      <c r="C47" s="12">
        <v>9.7999999999999997E-3</v>
      </c>
      <c r="D47" s="47">
        <f t="shared" si="0"/>
        <v>448.94315789473688</v>
      </c>
      <c r="F47" s="100"/>
      <c r="G47" s="100"/>
      <c r="H47" s="100"/>
    </row>
    <row r="48" spans="1:8" x14ac:dyDescent="0.5">
      <c r="A48" s="8" t="s">
        <v>72</v>
      </c>
      <c r="B48" s="12">
        <v>1.6999999999999999E-3</v>
      </c>
      <c r="C48" s="12">
        <v>9.1000000000000004E-3</v>
      </c>
      <c r="D48" s="47">
        <f t="shared" si="0"/>
        <v>465.92000000000007</v>
      </c>
      <c r="F48" s="100"/>
      <c r="G48" s="100"/>
      <c r="H48" s="100"/>
    </row>
    <row r="49" spans="1:8" x14ac:dyDescent="0.5">
      <c r="A49" s="8" t="s">
        <v>73</v>
      </c>
      <c r="B49" s="12">
        <v>1.6000000000000001E-3</v>
      </c>
      <c r="C49" s="12">
        <v>8.6999999999999994E-3</v>
      </c>
      <c r="D49" s="47">
        <f t="shared" si="0"/>
        <v>473.28</v>
      </c>
      <c r="F49" s="100"/>
      <c r="G49" s="100"/>
      <c r="H49" s="100"/>
    </row>
    <row r="50" spans="1:8" x14ac:dyDescent="0.5">
      <c r="A50" s="8" t="s">
        <v>74</v>
      </c>
      <c r="B50" s="12">
        <v>1.4E-3</v>
      </c>
      <c r="C50" s="12">
        <v>8.0999999999999996E-3</v>
      </c>
      <c r="D50" s="47">
        <f t="shared" si="0"/>
        <v>503.58857142857141</v>
      </c>
      <c r="F50" s="100"/>
      <c r="G50" s="100"/>
      <c r="H50" s="100"/>
    </row>
    <row r="51" spans="1:8" x14ac:dyDescent="0.5">
      <c r="A51" s="8" t="s">
        <v>186</v>
      </c>
      <c r="B51" s="12">
        <v>1.24E-2</v>
      </c>
      <c r="C51" s="12">
        <v>0.1076</v>
      </c>
      <c r="D51" s="47">
        <f t="shared" si="0"/>
        <v>755.28258064516137</v>
      </c>
      <c r="F51" s="100"/>
      <c r="G51" s="100"/>
      <c r="H51" s="100"/>
    </row>
    <row r="52" spans="1:8" x14ac:dyDescent="0.5">
      <c r="A52" s="8" t="s">
        <v>19</v>
      </c>
      <c r="B52" s="23">
        <f>SUM(B11:B51)</f>
        <v>0.99980000000000013</v>
      </c>
      <c r="C52" s="23">
        <f>SUM(C11:C51)</f>
        <v>0.99990000000000001</v>
      </c>
      <c r="F52" s="68"/>
      <c r="G52" s="68"/>
      <c r="H52" s="68"/>
    </row>
    <row r="53" spans="1:8" x14ac:dyDescent="0.5">
      <c r="F53" s="68"/>
      <c r="G53" s="100"/>
      <c r="H53" s="68"/>
    </row>
    <row r="54" spans="1:8" x14ac:dyDescent="0.5">
      <c r="A54" s="8" t="s">
        <v>18</v>
      </c>
      <c r="D54" s="47">
        <f>87.04</f>
        <v>87.04</v>
      </c>
      <c r="F54" s="68"/>
      <c r="G54" s="68"/>
      <c r="H54" s="68"/>
    </row>
    <row r="55" spans="1:8" x14ac:dyDescent="0.5">
      <c r="D55" s="23"/>
    </row>
    <row r="56" spans="1:8" x14ac:dyDescent="0.5">
      <c r="A56" s="59" t="s">
        <v>94</v>
      </c>
    </row>
    <row r="57" spans="1:8" x14ac:dyDescent="0.5">
      <c r="A57" s="108" t="s">
        <v>173</v>
      </c>
      <c r="B57" s="108"/>
      <c r="C57" s="108"/>
      <c r="D57" s="108"/>
    </row>
    <row r="58" spans="1:8" x14ac:dyDescent="0.5">
      <c r="A58" s="38" t="s">
        <v>2</v>
      </c>
      <c r="B58" s="38" t="s">
        <v>43</v>
      </c>
      <c r="C58" s="38" t="s">
        <v>84</v>
      </c>
      <c r="D58" s="38" t="s">
        <v>83</v>
      </c>
    </row>
    <row r="59" spans="1:8" x14ac:dyDescent="0.5">
      <c r="A59" s="7" t="s">
        <v>158</v>
      </c>
      <c r="B59" s="39">
        <v>101.78</v>
      </c>
      <c r="C59" s="65">
        <v>0.73380000000000001</v>
      </c>
      <c r="D59" s="66">
        <f t="shared" ref="D59:D67" si="1">B59/C59</f>
        <v>138.702643772145</v>
      </c>
    </row>
    <row r="60" spans="1:8" x14ac:dyDescent="0.5">
      <c r="A60" s="7" t="s">
        <v>159</v>
      </c>
      <c r="B60" s="39">
        <v>101.84</v>
      </c>
      <c r="C60" s="65">
        <v>0.73380000000000001</v>
      </c>
      <c r="D60" s="66">
        <f t="shared" si="1"/>
        <v>138.7844099209594</v>
      </c>
    </row>
    <row r="61" spans="1:8" x14ac:dyDescent="0.5">
      <c r="A61" s="7" t="s">
        <v>160</v>
      </c>
      <c r="B61" s="39">
        <v>102.27</v>
      </c>
      <c r="C61" s="65">
        <v>0.73470000000000002</v>
      </c>
      <c r="D61" s="66">
        <f t="shared" si="1"/>
        <v>139.19967333605553</v>
      </c>
    </row>
    <row r="62" spans="1:8" x14ac:dyDescent="0.5">
      <c r="A62" s="7" t="s">
        <v>161</v>
      </c>
      <c r="B62" s="39">
        <v>101.55</v>
      </c>
      <c r="C62" s="65">
        <v>0.73360000000000003</v>
      </c>
      <c r="D62" s="66">
        <f t="shared" si="1"/>
        <v>138.42693565976009</v>
      </c>
    </row>
    <row r="63" spans="1:8" x14ac:dyDescent="0.5">
      <c r="A63" s="7" t="s">
        <v>162</v>
      </c>
      <c r="B63" s="39">
        <v>101.25</v>
      </c>
      <c r="C63" s="65">
        <v>0.7329</v>
      </c>
      <c r="D63" s="66">
        <f t="shared" si="1"/>
        <v>138.14981580024559</v>
      </c>
    </row>
    <row r="64" spans="1:8" x14ac:dyDescent="0.5">
      <c r="A64" s="7" t="s">
        <v>163</v>
      </c>
      <c r="B64" s="39">
        <v>102.27</v>
      </c>
      <c r="C64" s="65">
        <v>0.73480000000000001</v>
      </c>
      <c r="D64" s="66">
        <f t="shared" si="1"/>
        <v>139.18072945019051</v>
      </c>
    </row>
    <row r="65" spans="1:4" x14ac:dyDescent="0.5">
      <c r="A65" s="7" t="s">
        <v>164</v>
      </c>
      <c r="B65" s="39">
        <v>103.74</v>
      </c>
      <c r="C65" s="65">
        <v>0.73699999999999999</v>
      </c>
      <c r="D65" s="66">
        <f t="shared" si="1"/>
        <v>140.75983717774761</v>
      </c>
    </row>
    <row r="66" spans="1:4" x14ac:dyDescent="0.5">
      <c r="A66" s="7" t="s">
        <v>165</v>
      </c>
      <c r="B66" s="39">
        <v>101.08</v>
      </c>
      <c r="C66" s="65">
        <v>0.73240000000000005</v>
      </c>
      <c r="D66" s="66">
        <f t="shared" si="1"/>
        <v>138.01201529219006</v>
      </c>
    </row>
    <row r="67" spans="1:4" x14ac:dyDescent="0.5">
      <c r="A67" s="7" t="s">
        <v>166</v>
      </c>
      <c r="B67" s="39">
        <v>100.61</v>
      </c>
      <c r="C67" s="65">
        <v>0.73150000000000004</v>
      </c>
      <c r="D67" s="66">
        <f t="shared" si="1"/>
        <v>137.5393028024607</v>
      </c>
    </row>
    <row r="68" spans="1:4" x14ac:dyDescent="0.5">
      <c r="A68" s="7"/>
      <c r="B68" s="7"/>
      <c r="C68" s="7"/>
      <c r="D68" s="7"/>
    </row>
    <row r="69" spans="1:4" x14ac:dyDescent="0.5">
      <c r="A69" s="7"/>
      <c r="B69" s="7"/>
      <c r="C69" s="7"/>
      <c r="D69" s="7"/>
    </row>
    <row r="70" spans="1:4" x14ac:dyDescent="0.5">
      <c r="A70" s="108" t="s">
        <v>89</v>
      </c>
      <c r="B70" s="108"/>
      <c r="C70" s="108"/>
      <c r="D70" s="108"/>
    </row>
    <row r="71" spans="1:4" x14ac:dyDescent="0.5">
      <c r="A71" s="38" t="s">
        <v>2</v>
      </c>
      <c r="B71" s="38" t="s">
        <v>43</v>
      </c>
      <c r="C71" s="38" t="s">
        <v>84</v>
      </c>
      <c r="D71" s="38" t="s">
        <v>83</v>
      </c>
    </row>
    <row r="72" spans="1:4" x14ac:dyDescent="0.5">
      <c r="A72" s="7" t="s">
        <v>87</v>
      </c>
      <c r="B72" s="67">
        <v>209.93</v>
      </c>
      <c r="C72" s="39">
        <v>0.84450000000000003</v>
      </c>
      <c r="D72" s="66">
        <f>B72/C72</f>
        <v>248.58496151568977</v>
      </c>
    </row>
    <row r="73" spans="1:4" x14ac:dyDescent="0.5">
      <c r="A73" s="7" t="s">
        <v>16</v>
      </c>
      <c r="B73" s="67">
        <v>217.2</v>
      </c>
      <c r="C73" s="39">
        <v>0.84909999999999997</v>
      </c>
      <c r="D73" s="66">
        <f>B73/C73</f>
        <v>255.80025909786832</v>
      </c>
    </row>
    <row r="74" spans="1:4" x14ac:dyDescent="0.5">
      <c r="A74" s="7" t="s">
        <v>88</v>
      </c>
      <c r="B74" s="67">
        <v>303.62</v>
      </c>
      <c r="C74" s="39">
        <v>0.8871</v>
      </c>
      <c r="D74" s="66">
        <f>B74/C74</f>
        <v>342.26130086799685</v>
      </c>
    </row>
    <row r="75" spans="1:4" x14ac:dyDescent="0.5">
      <c r="A75" s="7"/>
      <c r="B75" s="7"/>
      <c r="C75" s="7"/>
      <c r="D75" s="7"/>
    </row>
    <row r="76" spans="1:4" x14ac:dyDescent="0.5">
      <c r="A76" s="7"/>
      <c r="B76" s="7"/>
      <c r="C76" s="7"/>
      <c r="D76" s="7"/>
    </row>
    <row r="77" spans="1:4" x14ac:dyDescent="0.5">
      <c r="A77" s="108" t="s">
        <v>86</v>
      </c>
      <c r="B77" s="108"/>
      <c r="C77" s="108"/>
      <c r="D77" s="108"/>
    </row>
    <row r="78" spans="1:4" x14ac:dyDescent="0.5">
      <c r="A78" s="38" t="s">
        <v>2</v>
      </c>
      <c r="B78" s="38" t="s">
        <v>43</v>
      </c>
      <c r="C78" s="38" t="s">
        <v>84</v>
      </c>
      <c r="D78" s="38" t="s">
        <v>83</v>
      </c>
    </row>
    <row r="79" spans="1:4" x14ac:dyDescent="0.5">
      <c r="A79" s="7" t="s">
        <v>87</v>
      </c>
      <c r="B79" s="67">
        <v>199.58</v>
      </c>
      <c r="C79" s="39">
        <v>0.8367</v>
      </c>
      <c r="D79" s="66">
        <f>B79/C79</f>
        <v>238.53232938926737</v>
      </c>
    </row>
    <row r="80" spans="1:4" x14ac:dyDescent="0.5">
      <c r="A80" s="7" t="s">
        <v>16</v>
      </c>
      <c r="B80" s="67">
        <v>208.5</v>
      </c>
      <c r="C80" s="39">
        <v>0.8427</v>
      </c>
      <c r="D80" s="66">
        <f>B80/C80</f>
        <v>247.4190103239587</v>
      </c>
    </row>
    <row r="81" spans="1:4" x14ac:dyDescent="0.5">
      <c r="A81" s="7" t="s">
        <v>88</v>
      </c>
      <c r="B81" s="67">
        <v>294.32</v>
      </c>
      <c r="C81" s="39">
        <v>0.88170000000000004</v>
      </c>
      <c r="D81" s="66">
        <f>B81/C81</f>
        <v>333.80968583418394</v>
      </c>
    </row>
    <row r="82" spans="1:4" x14ac:dyDescent="0.5">
      <c r="A82" s="7" t="s">
        <v>77</v>
      </c>
      <c r="B82" s="39">
        <v>609.34</v>
      </c>
      <c r="C82" s="39">
        <v>0.96740000000000004</v>
      </c>
      <c r="D82" s="66">
        <f>B82/C82</f>
        <v>629.8738887740335</v>
      </c>
    </row>
    <row r="83" spans="1:4" x14ac:dyDescent="0.5">
      <c r="A83" s="7" t="s">
        <v>75</v>
      </c>
      <c r="B83" s="39">
        <v>755.98</v>
      </c>
      <c r="C83" s="39">
        <v>1.0015000000000001</v>
      </c>
      <c r="D83" s="66">
        <f>B83/C83</f>
        <v>754.8477284073889</v>
      </c>
    </row>
    <row r="85" spans="1:4" x14ac:dyDescent="0.5">
      <c r="A85" s="10" t="s">
        <v>175</v>
      </c>
    </row>
    <row r="86" spans="1:4" x14ac:dyDescent="0.5">
      <c r="A86" s="77" t="s">
        <v>176</v>
      </c>
      <c r="B86" s="77" t="s">
        <v>181</v>
      </c>
      <c r="C86" s="77" t="s">
        <v>182</v>
      </c>
      <c r="D86" s="77" t="s">
        <v>177</v>
      </c>
    </row>
    <row r="87" spans="1:4" x14ac:dyDescent="0.5">
      <c r="A87" s="77" t="s">
        <v>178</v>
      </c>
      <c r="B87" s="77" t="s">
        <v>179</v>
      </c>
      <c r="C87" s="77"/>
      <c r="D87" s="77" t="s">
        <v>180</v>
      </c>
    </row>
    <row r="88" spans="1:4" x14ac:dyDescent="0.5">
      <c r="A88" s="10">
        <v>248</v>
      </c>
      <c r="B88" s="83">
        <v>8015</v>
      </c>
      <c r="C88" s="84">
        <v>0.938523</v>
      </c>
      <c r="D88" s="85">
        <v>0.65859999999999996</v>
      </c>
    </row>
    <row r="89" spans="1:4" x14ac:dyDescent="0.5">
      <c r="A89" s="10">
        <v>248</v>
      </c>
      <c r="B89" s="83">
        <v>7015</v>
      </c>
      <c r="C89" s="84">
        <v>0.94843200000000005</v>
      </c>
      <c r="D89" s="85">
        <v>0.65169999999999995</v>
      </c>
    </row>
    <row r="90" spans="1:4" x14ac:dyDescent="0.5">
      <c r="A90" s="10">
        <v>248</v>
      </c>
      <c r="B90" s="83">
        <v>5866</v>
      </c>
      <c r="C90" s="84">
        <v>0.96068500000000001</v>
      </c>
      <c r="D90" s="85">
        <v>0.64339999999999997</v>
      </c>
    </row>
    <row r="91" spans="1:4" x14ac:dyDescent="0.5">
      <c r="A91" s="10">
        <v>248</v>
      </c>
      <c r="B91" s="86">
        <v>5015</v>
      </c>
      <c r="C91" s="84">
        <v>0.97111099999999995</v>
      </c>
      <c r="D91" s="85">
        <v>0.63649999999999995</v>
      </c>
    </row>
    <row r="92" spans="1:4" x14ac:dyDescent="0.5">
      <c r="A92" s="10">
        <v>248</v>
      </c>
      <c r="B92" s="86">
        <v>4515</v>
      </c>
      <c r="C92" s="84">
        <v>0.97825600000000001</v>
      </c>
      <c r="D92" s="85">
        <v>0.63190000000000002</v>
      </c>
    </row>
    <row r="93" spans="1:4" x14ac:dyDescent="0.5">
      <c r="A93" s="10">
        <v>248</v>
      </c>
      <c r="B93" s="86">
        <v>4015</v>
      </c>
      <c r="C93" s="84">
        <v>0.98613200000000001</v>
      </c>
      <c r="D93" s="85">
        <v>0.62680000000000002</v>
      </c>
    </row>
    <row r="94" spans="1:4" x14ac:dyDescent="0.5">
      <c r="A94" s="10">
        <v>248</v>
      </c>
      <c r="B94" s="83">
        <v>3515</v>
      </c>
      <c r="C94" s="87">
        <v>0.99515399999999998</v>
      </c>
      <c r="D94" s="85">
        <v>0.62109999999999999</v>
      </c>
    </row>
    <row r="95" spans="1:4" x14ac:dyDescent="0.5">
      <c r="A95" s="10">
        <v>248</v>
      </c>
      <c r="B95" s="88">
        <v>3290</v>
      </c>
      <c r="C95" s="87">
        <v>1</v>
      </c>
      <c r="D95" s="89">
        <v>0.61809999999999998</v>
      </c>
    </row>
    <row r="96" spans="1:4" x14ac:dyDescent="0.5">
      <c r="A96" s="10">
        <v>248</v>
      </c>
      <c r="B96" s="83">
        <v>3103</v>
      </c>
      <c r="C96" s="84">
        <v>1.023293</v>
      </c>
      <c r="D96" s="90"/>
    </row>
    <row r="97" spans="1:4" x14ac:dyDescent="0.5">
      <c r="A97" s="10">
        <v>248</v>
      </c>
      <c r="B97" s="86">
        <v>2916</v>
      </c>
      <c r="C97" s="84">
        <v>1.0506279999999999</v>
      </c>
      <c r="D97" s="90"/>
    </row>
    <row r="98" spans="1:4" x14ac:dyDescent="0.5">
      <c r="A98" s="10">
        <v>248</v>
      </c>
      <c r="B98" s="83">
        <v>2729</v>
      </c>
      <c r="C98" s="84">
        <v>1.0829120000000001</v>
      </c>
      <c r="D98" s="90"/>
    </row>
    <row r="99" spans="1:4" x14ac:dyDescent="0.5">
      <c r="A99" s="10">
        <v>248</v>
      </c>
      <c r="B99" s="83">
        <v>2542</v>
      </c>
      <c r="C99" s="84">
        <v>1.121321</v>
      </c>
      <c r="D99" s="90"/>
    </row>
    <row r="100" spans="1:4" x14ac:dyDescent="0.5">
      <c r="A100" s="10">
        <v>248</v>
      </c>
      <c r="B100" s="83">
        <v>2355</v>
      </c>
      <c r="C100" s="87">
        <v>1.1674169999999999</v>
      </c>
      <c r="D100" s="90"/>
    </row>
    <row r="101" spans="1:4" x14ac:dyDescent="0.5">
      <c r="A101" s="10">
        <v>248</v>
      </c>
      <c r="B101" s="83">
        <v>2168</v>
      </c>
      <c r="C101" s="84">
        <v>1.2233099999999999</v>
      </c>
      <c r="D101" s="90"/>
    </row>
    <row r="102" spans="1:4" x14ac:dyDescent="0.5">
      <c r="A102" s="10">
        <v>248</v>
      </c>
      <c r="B102" s="83">
        <v>1981</v>
      </c>
      <c r="C102" s="84">
        <v>1.2919179999999999</v>
      </c>
      <c r="D102" s="90"/>
    </row>
    <row r="103" spans="1:4" x14ac:dyDescent="0.5">
      <c r="A103" s="10">
        <v>248</v>
      </c>
      <c r="B103" s="83">
        <v>1794</v>
      </c>
      <c r="C103" s="84">
        <v>1.377394</v>
      </c>
      <c r="D103" s="90"/>
    </row>
    <row r="104" spans="1:4" x14ac:dyDescent="0.5">
      <c r="A104" s="10">
        <v>248</v>
      </c>
      <c r="B104" s="86">
        <v>1607</v>
      </c>
      <c r="C104" s="84">
        <v>1.485841</v>
      </c>
      <c r="D104" s="90"/>
    </row>
    <row r="105" spans="1:4" x14ac:dyDescent="0.5">
      <c r="A105" s="10">
        <v>248</v>
      </c>
      <c r="B105" s="83">
        <v>1420</v>
      </c>
      <c r="C105" s="84">
        <v>1.626606</v>
      </c>
      <c r="D105" s="90"/>
    </row>
    <row r="106" spans="1:4" x14ac:dyDescent="0.5">
      <c r="A106" s="10">
        <v>248</v>
      </c>
      <c r="B106" s="83">
        <v>1233</v>
      </c>
      <c r="C106" s="91">
        <v>1.814737</v>
      </c>
      <c r="D106" s="90"/>
    </row>
    <row r="107" spans="1:4" x14ac:dyDescent="0.5">
      <c r="A107" s="10">
        <v>248</v>
      </c>
      <c r="B107" s="86">
        <v>1046</v>
      </c>
      <c r="C107" s="91">
        <v>2.076095</v>
      </c>
      <c r="D107" s="90"/>
    </row>
    <row r="108" spans="1:4" x14ac:dyDescent="0.5">
      <c r="A108" s="10">
        <v>248</v>
      </c>
      <c r="B108" s="92">
        <v>859</v>
      </c>
      <c r="C108" s="91">
        <v>2.4591270000000001</v>
      </c>
      <c r="D108" s="90"/>
    </row>
    <row r="109" spans="1:4" x14ac:dyDescent="0.5">
      <c r="A109" s="10">
        <v>248</v>
      </c>
      <c r="B109" s="83">
        <v>672</v>
      </c>
      <c r="C109" s="91">
        <v>3.0663279999999999</v>
      </c>
      <c r="D109" s="90"/>
    </row>
    <row r="110" spans="1:4" x14ac:dyDescent="0.5">
      <c r="A110" s="10">
        <v>248</v>
      </c>
      <c r="B110" s="86">
        <v>485</v>
      </c>
      <c r="C110" s="91">
        <v>4.1585390000000002</v>
      </c>
      <c r="D110" s="90"/>
    </row>
  </sheetData>
  <mergeCells count="6">
    <mergeCell ref="A77:D77"/>
    <mergeCell ref="A7:D7"/>
    <mergeCell ref="B8:D8"/>
    <mergeCell ref="A5:D5"/>
    <mergeCell ref="A57:D57"/>
    <mergeCell ref="A70:D7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5"/>
  <sheetViews>
    <sheetView workbookViewId="0">
      <selection activeCell="E11" sqref="E11"/>
    </sheetView>
  </sheetViews>
  <sheetFormatPr defaultColWidth="9" defaultRowHeight="15.75" x14ac:dyDescent="0.5"/>
  <cols>
    <col min="1" max="1" width="23" style="10" bestFit="1" customWidth="1"/>
    <col min="2" max="2" width="14.265625" style="10" bestFit="1" customWidth="1"/>
    <col min="3" max="4" width="16.3984375" style="10" bestFit="1" customWidth="1"/>
    <col min="5" max="5" width="18.1328125" style="10" bestFit="1" customWidth="1"/>
    <col min="6" max="6" width="15.59765625" style="10" bestFit="1" customWidth="1"/>
    <col min="7" max="8" width="15" style="10" bestFit="1" customWidth="1"/>
    <col min="9" max="9" width="9" style="10"/>
    <col min="10" max="10" width="9" style="68"/>
    <col min="11" max="11" width="9.73046875" style="68" bestFit="1" customWidth="1"/>
    <col min="12" max="12" width="14.3984375" style="68" bestFit="1" customWidth="1"/>
    <col min="13" max="13" width="9" style="10"/>
    <col min="14" max="14" width="9.3984375" style="10" bestFit="1" customWidth="1"/>
    <col min="15" max="15" width="9" style="10"/>
    <col min="16" max="16" width="10.86328125" style="10" customWidth="1"/>
    <col min="17" max="48" width="9" style="10"/>
    <col min="49" max="49" width="9.59765625" style="10" bestFit="1" customWidth="1"/>
    <col min="50" max="50" width="9" style="10"/>
    <col min="51" max="51" width="9.59765625" style="10" bestFit="1" customWidth="1"/>
    <col min="52" max="16384" width="9" style="10"/>
  </cols>
  <sheetData>
    <row r="1" spans="1:51" x14ac:dyDescent="0.5">
      <c r="A1" s="42" t="s">
        <v>0</v>
      </c>
    </row>
    <row r="2" spans="1:51" x14ac:dyDescent="0.5">
      <c r="A2" s="42" t="s">
        <v>1</v>
      </c>
    </row>
    <row r="3" spans="1:51" x14ac:dyDescent="0.5">
      <c r="A3" s="13">
        <v>42661</v>
      </c>
      <c r="M3" s="68"/>
    </row>
    <row r="4" spans="1:51" x14ac:dyDescent="0.5">
      <c r="A4" s="13"/>
      <c r="M4" s="68"/>
    </row>
    <row r="5" spans="1:51" x14ac:dyDescent="0.5">
      <c r="A5" s="113" t="s">
        <v>78</v>
      </c>
      <c r="B5" s="113"/>
      <c r="C5" s="113"/>
      <c r="D5" s="113"/>
      <c r="E5" s="113"/>
      <c r="F5" s="113"/>
      <c r="G5" s="113"/>
      <c r="H5" s="113"/>
      <c r="M5" s="68"/>
    </row>
    <row r="6" spans="1:51" x14ac:dyDescent="0.5">
      <c r="M6" s="68"/>
    </row>
    <row r="7" spans="1:51" x14ac:dyDescent="0.5">
      <c r="A7" s="110" t="s">
        <v>23</v>
      </c>
      <c r="B7" s="110"/>
      <c r="C7" s="110"/>
      <c r="D7" s="110"/>
      <c r="M7" s="68"/>
    </row>
    <row r="8" spans="1:51" x14ac:dyDescent="0.5">
      <c r="A8" s="42" t="s">
        <v>2</v>
      </c>
      <c r="B8" s="42" t="s">
        <v>21</v>
      </c>
      <c r="C8" s="42" t="s">
        <v>3</v>
      </c>
      <c r="D8" s="42" t="s">
        <v>3</v>
      </c>
      <c r="E8" s="42" t="s">
        <v>76</v>
      </c>
      <c r="F8" s="42" t="s">
        <v>79</v>
      </c>
      <c r="G8" s="42" t="s">
        <v>80</v>
      </c>
      <c r="H8" s="42" t="s">
        <v>80</v>
      </c>
      <c r="M8" s="68"/>
    </row>
    <row r="9" spans="1:51" x14ac:dyDescent="0.5">
      <c r="A9" s="42"/>
      <c r="B9" s="42" t="s">
        <v>17</v>
      </c>
      <c r="C9" s="42" t="s">
        <v>17</v>
      </c>
      <c r="D9" s="42" t="s">
        <v>20</v>
      </c>
      <c r="E9" s="42"/>
      <c r="F9" s="42" t="s">
        <v>81</v>
      </c>
      <c r="G9" s="42" t="s">
        <v>17</v>
      </c>
      <c r="H9" s="42" t="s">
        <v>20</v>
      </c>
      <c r="J9" s="69"/>
      <c r="K9" s="69"/>
      <c r="L9" s="69"/>
      <c r="M9" s="68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</row>
    <row r="10" spans="1:51" x14ac:dyDescent="0.5">
      <c r="M10" s="68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6"/>
    </row>
    <row r="11" spans="1:51" x14ac:dyDescent="0.5">
      <c r="A11" s="8" t="s">
        <v>6</v>
      </c>
      <c r="B11" s="71">
        <v>0.41599999999999998</v>
      </c>
      <c r="C11" s="12">
        <v>8.0000000000000002E-3</v>
      </c>
      <c r="D11" s="71">
        <v>1E-3</v>
      </c>
      <c r="E11" s="70">
        <v>28.01</v>
      </c>
      <c r="F11" s="71">
        <v>0.80900000000000005</v>
      </c>
      <c r="G11" s="104">
        <v>0.36899999999999999</v>
      </c>
      <c r="H11" s="72">
        <v>0.26</v>
      </c>
      <c r="I11" s="23"/>
      <c r="J11" s="100"/>
      <c r="K11" s="100"/>
      <c r="M11" s="68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3"/>
    </row>
    <row r="12" spans="1:51" x14ac:dyDescent="0.5">
      <c r="A12" s="8" t="s">
        <v>5</v>
      </c>
      <c r="B12" s="71">
        <v>0.92200000000000004</v>
      </c>
      <c r="C12" s="12">
        <v>8.1000000000000003E-2</v>
      </c>
      <c r="D12" s="71">
        <v>2.3E-2</v>
      </c>
      <c r="E12" s="70">
        <v>44.01</v>
      </c>
      <c r="F12" s="71">
        <v>0.81799999999999995</v>
      </c>
      <c r="G12" s="104">
        <v>0.82599999999999996</v>
      </c>
      <c r="H12" s="72">
        <v>0.98399999999999999</v>
      </c>
      <c r="I12" s="23"/>
      <c r="J12" s="100"/>
      <c r="K12" s="100"/>
      <c r="M12" s="68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3"/>
    </row>
    <row r="13" spans="1:51" x14ac:dyDescent="0.5">
      <c r="A13" s="8" t="s">
        <v>4</v>
      </c>
      <c r="B13" s="71">
        <v>0</v>
      </c>
      <c r="C13" s="12">
        <v>0</v>
      </c>
      <c r="D13" s="71">
        <v>0</v>
      </c>
      <c r="E13" s="70">
        <v>34.08</v>
      </c>
      <c r="F13" s="71">
        <v>0.80100000000000005</v>
      </c>
      <c r="G13" s="104">
        <v>0</v>
      </c>
      <c r="H13" s="72">
        <v>0</v>
      </c>
      <c r="I13" s="23"/>
      <c r="J13" s="100"/>
      <c r="K13" s="100"/>
      <c r="M13" s="68"/>
      <c r="P13" s="23"/>
    </row>
    <row r="14" spans="1:51" x14ac:dyDescent="0.5">
      <c r="A14" s="8" t="s">
        <v>7</v>
      </c>
      <c r="B14" s="71">
        <v>75.48</v>
      </c>
      <c r="C14" s="12">
        <v>3.0990000000000002</v>
      </c>
      <c r="D14" s="71">
        <v>0.32400000000000001</v>
      </c>
      <c r="E14" s="70">
        <v>16.04</v>
      </c>
      <c r="F14" s="71">
        <v>0.3</v>
      </c>
      <c r="G14" s="104">
        <v>67.227000000000004</v>
      </c>
      <c r="H14" s="72">
        <v>29.196000000000002</v>
      </c>
      <c r="I14" s="23"/>
      <c r="J14" s="100"/>
      <c r="K14" s="100"/>
      <c r="M14" s="68"/>
      <c r="P14" s="23"/>
    </row>
    <row r="15" spans="1:51" x14ac:dyDescent="0.5">
      <c r="A15" s="8" t="s">
        <v>8</v>
      </c>
      <c r="B15" s="71">
        <v>12.755000000000001</v>
      </c>
      <c r="C15" s="12">
        <v>2.3610000000000002</v>
      </c>
      <c r="D15" s="71">
        <v>0.46300000000000002</v>
      </c>
      <c r="E15" s="70">
        <v>30.07</v>
      </c>
      <c r="F15" s="71">
        <v>0.35599999999999998</v>
      </c>
      <c r="G15" s="104">
        <v>11.57</v>
      </c>
      <c r="H15" s="72">
        <v>9.4179999999999993</v>
      </c>
      <c r="I15" s="23"/>
      <c r="J15" s="100"/>
      <c r="K15" s="100"/>
      <c r="M15" s="68"/>
      <c r="P15" s="23"/>
    </row>
    <row r="16" spans="1:51" x14ac:dyDescent="0.5">
      <c r="A16" s="8" t="s">
        <v>9</v>
      </c>
      <c r="B16" s="71">
        <v>6.3550000000000004</v>
      </c>
      <c r="C16" s="12">
        <v>3.173</v>
      </c>
      <c r="D16" s="71">
        <v>0.91200000000000003</v>
      </c>
      <c r="E16" s="70">
        <v>44.1</v>
      </c>
      <c r="F16" s="71">
        <v>0.50700000000000001</v>
      </c>
      <c r="G16" s="104">
        <v>5.992</v>
      </c>
      <c r="H16" s="72">
        <v>7.1529999999999996</v>
      </c>
      <c r="I16" s="23"/>
      <c r="J16" s="100"/>
      <c r="K16" s="100"/>
      <c r="M16" s="68"/>
      <c r="P16" s="23"/>
    </row>
    <row r="17" spans="1:17" x14ac:dyDescent="0.5">
      <c r="A17" s="8" t="s">
        <v>10</v>
      </c>
      <c r="B17" s="71">
        <v>0.79800000000000004</v>
      </c>
      <c r="C17" s="12">
        <v>0.85699999999999998</v>
      </c>
      <c r="D17" s="71">
        <v>0.32500000000000001</v>
      </c>
      <c r="E17" s="70">
        <v>58.12</v>
      </c>
      <c r="F17" s="71">
        <v>0.56299999999999994</v>
      </c>
      <c r="G17" s="104">
        <v>0.80500000000000005</v>
      </c>
      <c r="H17" s="72">
        <v>1.266</v>
      </c>
      <c r="I17" s="23"/>
      <c r="J17" s="100"/>
      <c r="K17" s="100"/>
      <c r="M17" s="68"/>
      <c r="P17" s="23"/>
    </row>
    <row r="18" spans="1:17" x14ac:dyDescent="0.5">
      <c r="A18" s="8" t="s">
        <v>11</v>
      </c>
      <c r="B18" s="71">
        <v>1.8009999999999999</v>
      </c>
      <c r="C18" s="12">
        <v>2.9540000000000002</v>
      </c>
      <c r="D18" s="71">
        <v>1.119</v>
      </c>
      <c r="E18" s="70">
        <v>58.12</v>
      </c>
      <c r="F18" s="71">
        <v>0.58399999999999996</v>
      </c>
      <c r="G18" s="104">
        <v>1.9319999999999999</v>
      </c>
      <c r="H18" s="72">
        <v>3.0409999999999999</v>
      </c>
      <c r="I18" s="23"/>
      <c r="J18" s="100"/>
      <c r="K18" s="100"/>
      <c r="M18" s="68"/>
      <c r="P18" s="23"/>
    </row>
    <row r="19" spans="1:17" x14ac:dyDescent="0.5">
      <c r="A19" s="8" t="s">
        <v>12</v>
      </c>
      <c r="B19" s="71">
        <v>0.49399999999999999</v>
      </c>
      <c r="C19" s="12">
        <v>2.1659999999999999</v>
      </c>
      <c r="D19" s="71">
        <v>1.0189999999999999</v>
      </c>
      <c r="E19" s="70">
        <v>72.150000000000006</v>
      </c>
      <c r="F19" s="71">
        <v>0.624</v>
      </c>
      <c r="G19" s="104">
        <v>0.68500000000000005</v>
      </c>
      <c r="H19" s="72">
        <v>1.337</v>
      </c>
      <c r="I19" s="23"/>
      <c r="J19" s="100"/>
      <c r="K19" s="100"/>
      <c r="M19" s="68"/>
      <c r="P19" s="23"/>
    </row>
    <row r="20" spans="1:17" x14ac:dyDescent="0.5">
      <c r="A20" s="8" t="s">
        <v>13</v>
      </c>
      <c r="B20" s="71">
        <v>0.435</v>
      </c>
      <c r="C20" s="12">
        <v>3.22</v>
      </c>
      <c r="D20" s="71">
        <v>1.514</v>
      </c>
      <c r="E20" s="70">
        <v>72.150000000000006</v>
      </c>
      <c r="F20" s="71">
        <v>0.63100000000000001</v>
      </c>
      <c r="G20" s="104">
        <v>0.753</v>
      </c>
      <c r="H20" s="72">
        <v>1.47</v>
      </c>
      <c r="I20" s="23"/>
      <c r="J20" s="100"/>
      <c r="K20" s="100"/>
      <c r="M20" s="68"/>
      <c r="P20" s="23"/>
    </row>
    <row r="21" spans="1:17" x14ac:dyDescent="0.5">
      <c r="A21" s="8" t="s">
        <v>14</v>
      </c>
      <c r="B21" s="71">
        <v>0.27100000000000002</v>
      </c>
      <c r="C21" s="12">
        <v>5.6689999999999996</v>
      </c>
      <c r="D21" s="71">
        <v>3.1840000000000002</v>
      </c>
      <c r="E21" s="70">
        <v>86.18</v>
      </c>
      <c r="F21" s="71">
        <v>0.66400000000000003</v>
      </c>
      <c r="G21" s="104">
        <v>0.88700000000000001</v>
      </c>
      <c r="H21" s="72">
        <v>2.0680000000000001</v>
      </c>
      <c r="I21" s="23"/>
      <c r="J21" s="100"/>
      <c r="K21" s="100"/>
      <c r="M21" s="68"/>
      <c r="P21" s="23"/>
    </row>
    <row r="22" spans="1:17" x14ac:dyDescent="0.5">
      <c r="A22" s="8" t="s">
        <v>15</v>
      </c>
      <c r="B22" s="71">
        <v>0.17699999999999999</v>
      </c>
      <c r="C22" s="12">
        <v>10.135</v>
      </c>
      <c r="D22" s="71">
        <v>6.1239999999999997</v>
      </c>
      <c r="E22" s="70">
        <v>92.46</v>
      </c>
      <c r="F22" s="71">
        <v>0.71799999999999997</v>
      </c>
      <c r="G22" s="104">
        <v>1.3120000000000001</v>
      </c>
      <c r="H22" s="72">
        <v>3.2850000000000001</v>
      </c>
      <c r="I22" s="23"/>
      <c r="J22" s="100"/>
      <c r="K22" s="100"/>
      <c r="L22" s="107"/>
      <c r="M22" s="68"/>
      <c r="N22" s="23"/>
      <c r="O22" s="23"/>
      <c r="P22" s="73"/>
      <c r="Q22" s="23"/>
    </row>
    <row r="23" spans="1:17" x14ac:dyDescent="0.5">
      <c r="A23" s="8" t="s">
        <v>39</v>
      </c>
      <c r="B23" s="71">
        <v>7.0000000000000007E-2</v>
      </c>
      <c r="C23" s="12">
        <v>12.993</v>
      </c>
      <c r="D23" s="71">
        <v>8.93</v>
      </c>
      <c r="E23" s="70">
        <v>105.31</v>
      </c>
      <c r="F23" s="71">
        <v>0.745</v>
      </c>
      <c r="G23" s="104">
        <v>1.544</v>
      </c>
      <c r="H23" s="72">
        <v>4.4000000000000004</v>
      </c>
      <c r="I23" s="23"/>
      <c r="J23" s="100"/>
      <c r="K23" s="100"/>
      <c r="L23" s="107"/>
      <c r="M23" s="68"/>
      <c r="N23" s="23"/>
      <c r="O23" s="23"/>
      <c r="P23" s="73"/>
      <c r="Q23" s="23"/>
    </row>
    <row r="24" spans="1:17" x14ac:dyDescent="0.5">
      <c r="A24" s="8" t="s">
        <v>40</v>
      </c>
      <c r="B24" s="71">
        <v>2.1000000000000001E-2</v>
      </c>
      <c r="C24" s="12">
        <v>8.4730000000000008</v>
      </c>
      <c r="D24" s="71">
        <v>6.593</v>
      </c>
      <c r="E24" s="70">
        <v>119.34</v>
      </c>
      <c r="F24" s="71">
        <v>0.76900000000000002</v>
      </c>
      <c r="G24" s="104">
        <v>0.98499999999999999</v>
      </c>
      <c r="H24" s="72">
        <v>3.181</v>
      </c>
      <c r="I24" s="23"/>
      <c r="J24" s="100"/>
      <c r="K24" s="100"/>
      <c r="L24" s="107"/>
      <c r="M24" s="68"/>
      <c r="N24" s="23"/>
      <c r="O24" s="23"/>
      <c r="P24" s="73"/>
      <c r="Q24" s="23"/>
    </row>
    <row r="25" spans="1:17" x14ac:dyDescent="0.5">
      <c r="A25" s="8" t="s">
        <v>41</v>
      </c>
      <c r="B25" s="71">
        <v>5.0000000000000001E-3</v>
      </c>
      <c r="C25" s="12">
        <v>6.4909999999999997</v>
      </c>
      <c r="D25" s="71">
        <v>5.6680000000000001</v>
      </c>
      <c r="E25" s="70">
        <v>134.01</v>
      </c>
      <c r="F25" s="71">
        <v>0.77900000000000003</v>
      </c>
      <c r="G25" s="104">
        <v>0.745</v>
      </c>
      <c r="H25" s="72">
        <v>2.7010000000000001</v>
      </c>
      <c r="I25" s="23"/>
      <c r="J25" s="100"/>
      <c r="K25" s="100"/>
      <c r="L25" s="107"/>
      <c r="M25" s="68"/>
      <c r="N25" s="23"/>
      <c r="O25" s="23"/>
      <c r="P25" s="73"/>
      <c r="Q25" s="23"/>
    </row>
    <row r="26" spans="1:17" x14ac:dyDescent="0.5">
      <c r="A26" s="8" t="s">
        <v>42</v>
      </c>
      <c r="B26" s="71">
        <v>0</v>
      </c>
      <c r="C26" s="12">
        <v>4.7</v>
      </c>
      <c r="D26" s="71">
        <v>4.5030000000000001</v>
      </c>
      <c r="E26" s="70">
        <v>147</v>
      </c>
      <c r="F26" s="71">
        <v>0.79</v>
      </c>
      <c r="G26" s="104">
        <v>0.53600000000000003</v>
      </c>
      <c r="H26" s="72">
        <v>2.133</v>
      </c>
      <c r="I26" s="23"/>
      <c r="J26" s="100"/>
      <c r="K26" s="100"/>
      <c r="L26" s="107"/>
      <c r="M26" s="68"/>
      <c r="N26" s="23"/>
      <c r="O26" s="23"/>
      <c r="P26" s="73"/>
      <c r="Q26" s="23"/>
    </row>
    <row r="27" spans="1:17" x14ac:dyDescent="0.5">
      <c r="A27" s="8" t="s">
        <v>51</v>
      </c>
      <c r="B27" s="71">
        <v>0</v>
      </c>
      <c r="C27" s="12">
        <v>3.8159999999999998</v>
      </c>
      <c r="D27" s="71">
        <v>4.0039999999999996</v>
      </c>
      <c r="E27" s="70">
        <v>161</v>
      </c>
      <c r="F27" s="71">
        <v>0.80100000000000005</v>
      </c>
      <c r="G27" s="104">
        <v>0.435</v>
      </c>
      <c r="H27" s="72">
        <v>1.8959999999999999</v>
      </c>
      <c r="I27" s="23"/>
      <c r="J27" s="100"/>
      <c r="K27" s="100"/>
      <c r="L27" s="107"/>
      <c r="M27" s="68"/>
      <c r="N27" s="23"/>
      <c r="O27" s="23"/>
      <c r="P27" s="73"/>
      <c r="Q27" s="23"/>
    </row>
    <row r="28" spans="1:17" x14ac:dyDescent="0.5">
      <c r="A28" s="8" t="s">
        <v>52</v>
      </c>
      <c r="B28" s="71">
        <v>0</v>
      </c>
      <c r="C28" s="12">
        <v>3.7410000000000001</v>
      </c>
      <c r="D28" s="71">
        <v>4.2670000000000003</v>
      </c>
      <c r="E28" s="70">
        <v>175</v>
      </c>
      <c r="F28" s="71">
        <v>0.81200000000000006</v>
      </c>
      <c r="G28" s="104">
        <v>0.42699999999999999</v>
      </c>
      <c r="H28" s="72">
        <v>2.0209999999999999</v>
      </c>
      <c r="I28" s="23"/>
      <c r="J28" s="100"/>
      <c r="K28" s="100"/>
      <c r="L28" s="107"/>
      <c r="M28" s="68"/>
      <c r="N28" s="23"/>
      <c r="O28" s="23"/>
      <c r="P28" s="73"/>
      <c r="Q28" s="23"/>
    </row>
    <row r="29" spans="1:17" x14ac:dyDescent="0.5">
      <c r="A29" s="8" t="s">
        <v>53</v>
      </c>
      <c r="B29" s="71">
        <v>0</v>
      </c>
      <c r="C29" s="12">
        <v>3.1459999999999999</v>
      </c>
      <c r="D29" s="71">
        <v>3.895</v>
      </c>
      <c r="E29" s="70">
        <v>190</v>
      </c>
      <c r="F29" s="71">
        <v>0.82299999999999995</v>
      </c>
      <c r="G29" s="104">
        <v>0.35899999999999999</v>
      </c>
      <c r="H29" s="72">
        <v>1.845</v>
      </c>
      <c r="I29" s="23"/>
      <c r="J29" s="100"/>
      <c r="K29" s="100"/>
      <c r="L29" s="107"/>
      <c r="M29" s="68"/>
      <c r="N29" s="23"/>
      <c r="O29" s="23"/>
      <c r="P29" s="73"/>
      <c r="Q29" s="23"/>
    </row>
    <row r="30" spans="1:17" x14ac:dyDescent="0.5">
      <c r="A30" s="8" t="s">
        <v>54</v>
      </c>
      <c r="B30" s="71">
        <v>0</v>
      </c>
      <c r="C30" s="12">
        <v>2.89</v>
      </c>
      <c r="D30" s="71">
        <v>3.88</v>
      </c>
      <c r="E30" s="70">
        <v>206</v>
      </c>
      <c r="F30" s="71">
        <v>0.83299999999999996</v>
      </c>
      <c r="G30" s="104">
        <v>0.33</v>
      </c>
      <c r="H30" s="72">
        <v>1.8380000000000001</v>
      </c>
      <c r="I30" s="23"/>
      <c r="J30" s="100"/>
      <c r="K30" s="100"/>
      <c r="L30" s="107"/>
      <c r="M30" s="68"/>
      <c r="N30" s="23"/>
      <c r="O30" s="23"/>
      <c r="P30" s="73"/>
      <c r="Q30" s="23"/>
    </row>
    <row r="31" spans="1:17" x14ac:dyDescent="0.5">
      <c r="A31" s="8" t="s">
        <v>55</v>
      </c>
      <c r="B31" s="71">
        <v>0</v>
      </c>
      <c r="C31" s="12">
        <v>2.29</v>
      </c>
      <c r="D31" s="71">
        <v>3.3130000000000002</v>
      </c>
      <c r="E31" s="70">
        <v>222</v>
      </c>
      <c r="F31" s="71">
        <v>0.84</v>
      </c>
      <c r="G31" s="104">
        <v>0.26100000000000001</v>
      </c>
      <c r="H31" s="72">
        <v>1.569</v>
      </c>
      <c r="I31" s="23"/>
      <c r="J31" s="100"/>
      <c r="K31" s="100"/>
      <c r="L31" s="107"/>
      <c r="M31" s="68"/>
      <c r="N31" s="23"/>
      <c r="O31" s="23"/>
      <c r="P31" s="73"/>
      <c r="Q31" s="23"/>
    </row>
    <row r="32" spans="1:17" x14ac:dyDescent="0.5">
      <c r="A32" s="8" t="s">
        <v>56</v>
      </c>
      <c r="B32" s="71">
        <v>0</v>
      </c>
      <c r="C32" s="12">
        <v>2.073</v>
      </c>
      <c r="D32" s="71">
        <v>3.202</v>
      </c>
      <c r="E32" s="70">
        <v>237</v>
      </c>
      <c r="F32" s="71">
        <v>0.84799999999999998</v>
      </c>
      <c r="G32" s="104">
        <v>0.23599999999999999</v>
      </c>
      <c r="H32" s="72">
        <v>1.516</v>
      </c>
      <c r="I32" s="23"/>
      <c r="J32" s="100"/>
      <c r="K32" s="100"/>
      <c r="L32" s="107"/>
      <c r="M32" s="68"/>
      <c r="N32" s="23"/>
      <c r="O32" s="23"/>
      <c r="P32" s="73"/>
      <c r="Q32" s="23"/>
    </row>
    <row r="33" spans="1:17" x14ac:dyDescent="0.5">
      <c r="A33" s="8" t="s">
        <v>57</v>
      </c>
      <c r="B33" s="71">
        <v>0</v>
      </c>
      <c r="C33" s="12">
        <v>2.0009999999999999</v>
      </c>
      <c r="D33" s="71">
        <v>3.2730000000000001</v>
      </c>
      <c r="E33" s="70">
        <v>251</v>
      </c>
      <c r="F33" s="71">
        <v>0.85299999999999998</v>
      </c>
      <c r="G33" s="104">
        <v>0.22800000000000001</v>
      </c>
      <c r="H33" s="72">
        <v>1.55</v>
      </c>
      <c r="I33" s="23"/>
      <c r="J33" s="100"/>
      <c r="K33" s="100"/>
      <c r="L33" s="107"/>
      <c r="M33" s="68"/>
      <c r="N33" s="23"/>
      <c r="O33" s="23"/>
      <c r="P33" s="73"/>
      <c r="Q33" s="23"/>
    </row>
    <row r="34" spans="1:17" x14ac:dyDescent="0.5">
      <c r="A34" s="8" t="s">
        <v>58</v>
      </c>
      <c r="B34" s="71">
        <v>0</v>
      </c>
      <c r="C34" s="12">
        <v>1.611</v>
      </c>
      <c r="D34" s="71">
        <v>2.76</v>
      </c>
      <c r="E34" s="70">
        <v>263</v>
      </c>
      <c r="F34" s="71">
        <v>0.85799999999999998</v>
      </c>
      <c r="G34" s="104">
        <v>0.184</v>
      </c>
      <c r="H34" s="72">
        <v>1.3069999999999999</v>
      </c>
      <c r="I34" s="23"/>
      <c r="J34" s="100"/>
      <c r="K34" s="100"/>
      <c r="L34" s="107"/>
      <c r="M34" s="68"/>
      <c r="N34" s="23"/>
      <c r="O34" s="23"/>
      <c r="P34" s="73"/>
      <c r="Q34" s="23"/>
    </row>
    <row r="35" spans="1:17" x14ac:dyDescent="0.5">
      <c r="A35" s="8" t="s">
        <v>59</v>
      </c>
      <c r="B35" s="71">
        <v>0</v>
      </c>
      <c r="C35" s="12">
        <v>1.254</v>
      </c>
      <c r="D35" s="71">
        <v>2.2469999999999999</v>
      </c>
      <c r="E35" s="70">
        <v>275</v>
      </c>
      <c r="F35" s="71">
        <v>0.86299999999999999</v>
      </c>
      <c r="G35" s="104">
        <v>0.14299999999999999</v>
      </c>
      <c r="H35" s="72">
        <v>1.0640000000000001</v>
      </c>
      <c r="I35" s="23"/>
      <c r="J35" s="100"/>
      <c r="K35" s="100"/>
      <c r="L35" s="107"/>
      <c r="M35" s="68"/>
      <c r="N35" s="23"/>
      <c r="O35" s="23"/>
      <c r="P35" s="73"/>
      <c r="Q35" s="23"/>
    </row>
    <row r="36" spans="1:17" x14ac:dyDescent="0.5">
      <c r="A36" s="8" t="s">
        <v>60</v>
      </c>
      <c r="B36" s="71">
        <v>0</v>
      </c>
      <c r="C36" s="12">
        <v>1.1679999999999999</v>
      </c>
      <c r="D36" s="71">
        <v>2.2160000000000002</v>
      </c>
      <c r="E36" s="70">
        <v>291</v>
      </c>
      <c r="F36" s="71">
        <v>0.86799999999999999</v>
      </c>
      <c r="G36" s="104">
        <v>0.13300000000000001</v>
      </c>
      <c r="H36" s="72">
        <v>1.0489999999999999</v>
      </c>
      <c r="I36" s="23"/>
      <c r="J36" s="100"/>
      <c r="K36" s="100"/>
      <c r="L36" s="107"/>
      <c r="M36" s="68"/>
      <c r="N36" s="23"/>
      <c r="O36" s="23"/>
      <c r="P36" s="73"/>
      <c r="Q36" s="23"/>
    </row>
    <row r="37" spans="1:17" x14ac:dyDescent="0.5">
      <c r="A37" s="8" t="s">
        <v>61</v>
      </c>
      <c r="B37" s="71">
        <v>0</v>
      </c>
      <c r="C37" s="12">
        <v>0.995</v>
      </c>
      <c r="D37" s="71">
        <v>1.978</v>
      </c>
      <c r="E37" s="70">
        <v>305</v>
      </c>
      <c r="F37" s="71">
        <v>0.873</v>
      </c>
      <c r="G37" s="104">
        <v>0.113</v>
      </c>
      <c r="H37" s="72">
        <v>0.93700000000000006</v>
      </c>
      <c r="I37" s="23"/>
      <c r="J37" s="100"/>
      <c r="K37" s="100"/>
      <c r="L37" s="107"/>
      <c r="M37" s="68"/>
      <c r="N37" s="23"/>
      <c r="O37" s="23"/>
      <c r="P37" s="73"/>
      <c r="Q37" s="23"/>
    </row>
    <row r="38" spans="1:17" x14ac:dyDescent="0.5">
      <c r="A38" s="8" t="s">
        <v>62</v>
      </c>
      <c r="B38" s="71">
        <v>0</v>
      </c>
      <c r="C38" s="12">
        <v>0.86599999999999999</v>
      </c>
      <c r="D38" s="71">
        <v>1.796</v>
      </c>
      <c r="E38" s="70">
        <v>318</v>
      </c>
      <c r="F38" s="71">
        <v>0.878</v>
      </c>
      <c r="G38" s="104">
        <v>9.9000000000000005E-2</v>
      </c>
      <c r="H38" s="72">
        <v>0.85</v>
      </c>
      <c r="I38" s="23"/>
      <c r="J38" s="100"/>
      <c r="K38" s="100"/>
      <c r="L38" s="107"/>
      <c r="M38" s="68"/>
      <c r="N38" s="23"/>
      <c r="O38" s="23"/>
      <c r="P38" s="73"/>
      <c r="Q38" s="23"/>
    </row>
    <row r="39" spans="1:17" x14ac:dyDescent="0.5">
      <c r="A39" s="8" t="s">
        <v>63</v>
      </c>
      <c r="B39" s="71">
        <v>0</v>
      </c>
      <c r="C39" s="12">
        <v>0.85499999999999998</v>
      </c>
      <c r="D39" s="71">
        <v>1.843</v>
      </c>
      <c r="E39" s="70">
        <v>331</v>
      </c>
      <c r="F39" s="71">
        <v>0.88200000000000001</v>
      </c>
      <c r="G39" s="104">
        <v>9.7000000000000003E-2</v>
      </c>
      <c r="H39" s="72">
        <v>0.873</v>
      </c>
      <c r="I39" s="23"/>
      <c r="J39" s="100"/>
      <c r="K39" s="100"/>
      <c r="L39" s="107"/>
      <c r="M39" s="68"/>
      <c r="N39" s="23"/>
      <c r="O39" s="23"/>
      <c r="P39" s="73"/>
      <c r="Q39" s="23"/>
    </row>
    <row r="40" spans="1:17" x14ac:dyDescent="0.5">
      <c r="A40" s="8" t="s">
        <v>64</v>
      </c>
      <c r="B40" s="71">
        <v>0</v>
      </c>
      <c r="C40" s="12">
        <v>0.76</v>
      </c>
      <c r="D40" s="71">
        <v>1.708</v>
      </c>
      <c r="E40" s="70">
        <v>345</v>
      </c>
      <c r="F40" s="71">
        <v>0.88600000000000001</v>
      </c>
      <c r="G40" s="104">
        <v>8.6999999999999994E-2</v>
      </c>
      <c r="H40" s="72">
        <v>0.80900000000000005</v>
      </c>
      <c r="I40" s="23"/>
      <c r="J40" s="100"/>
      <c r="K40" s="100"/>
      <c r="L40" s="107"/>
      <c r="M40" s="68"/>
      <c r="N40" s="23"/>
      <c r="O40" s="23"/>
      <c r="P40" s="73"/>
      <c r="Q40" s="23"/>
    </row>
    <row r="41" spans="1:17" x14ac:dyDescent="0.5">
      <c r="A41" s="8" t="s">
        <v>65</v>
      </c>
      <c r="B41" s="71">
        <v>0</v>
      </c>
      <c r="C41" s="12">
        <v>0.67700000000000005</v>
      </c>
      <c r="D41" s="71">
        <v>1.583</v>
      </c>
      <c r="E41" s="70">
        <v>359</v>
      </c>
      <c r="F41" s="71">
        <v>0.89</v>
      </c>
      <c r="G41" s="104">
        <v>7.6999999999999999E-2</v>
      </c>
      <c r="H41" s="72">
        <v>0.75</v>
      </c>
      <c r="I41" s="23"/>
      <c r="J41" s="100"/>
      <c r="K41" s="100"/>
      <c r="L41" s="107"/>
      <c r="M41" s="68"/>
      <c r="N41" s="23"/>
      <c r="O41" s="23"/>
      <c r="P41" s="73"/>
      <c r="Q41" s="23"/>
    </row>
    <row r="42" spans="1:17" x14ac:dyDescent="0.5">
      <c r="A42" s="8" t="s">
        <v>66</v>
      </c>
      <c r="B42" s="71">
        <v>0</v>
      </c>
      <c r="C42" s="12">
        <v>0.60899999999999999</v>
      </c>
      <c r="D42" s="71">
        <v>1.4850000000000001</v>
      </c>
      <c r="E42" s="70">
        <v>374</v>
      </c>
      <c r="F42" s="71">
        <v>0.89400000000000002</v>
      </c>
      <c r="G42" s="104">
        <v>6.9000000000000006E-2</v>
      </c>
      <c r="H42" s="72">
        <v>0.70299999999999996</v>
      </c>
      <c r="I42" s="23"/>
      <c r="J42" s="100"/>
      <c r="K42" s="100"/>
      <c r="L42" s="107"/>
      <c r="M42" s="68"/>
      <c r="N42" s="23"/>
      <c r="O42" s="23"/>
      <c r="P42" s="73"/>
      <c r="Q42" s="23"/>
    </row>
    <row r="43" spans="1:17" x14ac:dyDescent="0.5">
      <c r="A43" s="8" t="s">
        <v>67</v>
      </c>
      <c r="B43" s="71">
        <v>0</v>
      </c>
      <c r="C43" s="12">
        <v>0.54500000000000004</v>
      </c>
      <c r="D43" s="71">
        <v>1.379</v>
      </c>
      <c r="E43" s="70">
        <v>388</v>
      </c>
      <c r="F43" s="71">
        <v>0.89700000000000002</v>
      </c>
      <c r="G43" s="104">
        <v>6.2E-2</v>
      </c>
      <c r="H43" s="72">
        <v>0.65300000000000002</v>
      </c>
      <c r="I43" s="23"/>
      <c r="J43" s="100"/>
      <c r="K43" s="100"/>
      <c r="L43" s="107"/>
      <c r="M43" s="68"/>
      <c r="N43" s="23"/>
      <c r="O43" s="23"/>
      <c r="P43" s="73"/>
      <c r="Q43" s="23"/>
    </row>
    <row r="44" spans="1:17" x14ac:dyDescent="0.5">
      <c r="A44" s="8" t="s">
        <v>68</v>
      </c>
      <c r="B44" s="71">
        <v>0</v>
      </c>
      <c r="C44" s="12">
        <v>0.48199999999999998</v>
      </c>
      <c r="D44" s="71">
        <v>1.262</v>
      </c>
      <c r="E44" s="70">
        <v>402</v>
      </c>
      <c r="F44" s="71">
        <v>0.9</v>
      </c>
      <c r="G44" s="104">
        <v>5.5E-2</v>
      </c>
      <c r="H44" s="72">
        <v>0.59799999999999998</v>
      </c>
      <c r="I44" s="23"/>
      <c r="J44" s="100"/>
      <c r="K44" s="100"/>
      <c r="L44" s="107"/>
      <c r="M44" s="68"/>
      <c r="N44" s="23"/>
      <c r="O44" s="23"/>
      <c r="P44" s="73"/>
      <c r="Q44" s="23"/>
    </row>
    <row r="45" spans="1:17" x14ac:dyDescent="0.5">
      <c r="A45" s="8" t="s">
        <v>187</v>
      </c>
      <c r="B45" s="71">
        <v>0</v>
      </c>
      <c r="C45" s="12">
        <v>3.84</v>
      </c>
      <c r="D45" s="71">
        <v>13.208</v>
      </c>
      <c r="E45" s="70">
        <v>527.75</v>
      </c>
      <c r="F45" s="71">
        <v>0.92500000000000004</v>
      </c>
      <c r="G45" s="104">
        <v>0.438</v>
      </c>
      <c r="H45" s="72">
        <v>6.2560000000000002</v>
      </c>
      <c r="I45" s="23"/>
      <c r="J45" s="100"/>
      <c r="K45" s="100"/>
      <c r="L45" s="107"/>
      <c r="M45" s="68"/>
      <c r="N45" s="23"/>
      <c r="O45" s="23"/>
      <c r="P45" s="73"/>
      <c r="Q45" s="23"/>
    </row>
    <row r="46" spans="1:17" x14ac:dyDescent="0.5">
      <c r="A46" s="8" t="s">
        <v>19</v>
      </c>
      <c r="B46" s="23">
        <f>SUM(B11:B26)</f>
        <v>100</v>
      </c>
      <c r="C46" s="23">
        <f>SUM(C11:C45)</f>
        <v>99.999000000000038</v>
      </c>
      <c r="D46" s="23">
        <f>SUM(D11:D45)</f>
        <v>100.001</v>
      </c>
      <c r="E46" s="23"/>
      <c r="F46" s="23"/>
      <c r="G46" s="23">
        <f>SUM(G11:G45)</f>
        <v>100.001</v>
      </c>
      <c r="H46" s="23">
        <f>SUM(H11:H45)</f>
        <v>99.977000000000004</v>
      </c>
      <c r="I46" s="23"/>
      <c r="J46" s="100"/>
      <c r="K46" s="100"/>
      <c r="L46" s="74"/>
      <c r="M46" s="68"/>
      <c r="P46" s="73"/>
      <c r="Q46" s="23"/>
    </row>
    <row r="47" spans="1:17" x14ac:dyDescent="0.5">
      <c r="A47" s="10" t="s">
        <v>43</v>
      </c>
      <c r="B47" s="47">
        <f>SUMPRODUCT(B11:B25,E11:E25)/SUM(B11:B25)</f>
        <v>21.950762500000007</v>
      </c>
      <c r="C47" s="47">
        <f>SUMPRODUCT(C11:C45,E11:E45)/SUM(C11:C45)</f>
        <v>153.39681116811161</v>
      </c>
      <c r="G47" s="47">
        <f>SUMPRODUCT(G11:G45,E11:E45)/SUM(G11:G45)</f>
        <v>36.937930020699781</v>
      </c>
      <c r="I47" s="23"/>
      <c r="L47" s="75"/>
      <c r="M47" s="68"/>
      <c r="O47" s="23"/>
      <c r="Q47" s="23"/>
    </row>
    <row r="48" spans="1:17" x14ac:dyDescent="0.5">
      <c r="A48" s="8"/>
      <c r="D48" s="47"/>
    </row>
    <row r="49" spans="1:4" x14ac:dyDescent="0.5">
      <c r="D49" s="23"/>
    </row>
    <row r="50" spans="1:4" x14ac:dyDescent="0.5">
      <c r="A50" s="76" t="s">
        <v>95</v>
      </c>
    </row>
    <row r="51" spans="1:4" x14ac:dyDescent="0.5">
      <c r="A51" s="108" t="s">
        <v>90</v>
      </c>
      <c r="B51" s="108"/>
      <c r="C51" s="108"/>
      <c r="D51" s="108"/>
    </row>
    <row r="52" spans="1:4" x14ac:dyDescent="0.5">
      <c r="A52" s="38" t="s">
        <v>2</v>
      </c>
      <c r="B52" s="38" t="s">
        <v>43</v>
      </c>
      <c r="C52" s="38" t="s">
        <v>84</v>
      </c>
      <c r="D52" s="38" t="s">
        <v>83</v>
      </c>
    </row>
    <row r="53" spans="1:4" x14ac:dyDescent="0.5">
      <c r="A53" s="7" t="s">
        <v>16</v>
      </c>
      <c r="B53" s="67">
        <v>182.98</v>
      </c>
      <c r="C53" s="39">
        <v>0.82399999999999995</v>
      </c>
      <c r="D53" s="66">
        <f>B53/C53</f>
        <v>222.0631067961165</v>
      </c>
    </row>
    <row r="54" spans="1:4" x14ac:dyDescent="0.5">
      <c r="A54" s="7" t="s">
        <v>91</v>
      </c>
      <c r="B54" s="67">
        <v>237.89</v>
      </c>
      <c r="C54" s="39">
        <v>0.85199999999999998</v>
      </c>
      <c r="D54" s="66">
        <f>B54/C54</f>
        <v>279.21361502347418</v>
      </c>
    </row>
    <row r="55" spans="1:4" x14ac:dyDescent="0.5">
      <c r="A55" s="7" t="s">
        <v>92</v>
      </c>
      <c r="B55" s="39">
        <v>390.96</v>
      </c>
      <c r="C55" s="39">
        <v>0.89900000000000002</v>
      </c>
      <c r="D55" s="66">
        <f>B55/C55</f>
        <v>434.88320355951055</v>
      </c>
    </row>
    <row r="56" spans="1:4" x14ac:dyDescent="0.5">
      <c r="A56" s="7" t="s">
        <v>77</v>
      </c>
      <c r="B56" s="39">
        <v>527.75</v>
      </c>
      <c r="C56" s="39">
        <v>0.92500000000000004</v>
      </c>
      <c r="D56" s="66">
        <f>B56/C56</f>
        <v>570.54054054054052</v>
      </c>
    </row>
    <row r="57" spans="1:4" x14ac:dyDescent="0.5">
      <c r="A57" s="7"/>
      <c r="B57" s="7"/>
      <c r="C57" s="7"/>
      <c r="D57" s="7"/>
    </row>
    <row r="58" spans="1:4" x14ac:dyDescent="0.5">
      <c r="B58" s="7"/>
      <c r="C58" s="7"/>
      <c r="D58" s="7"/>
    </row>
    <row r="59" spans="1:4" x14ac:dyDescent="0.5">
      <c r="A59" s="108" t="s">
        <v>93</v>
      </c>
      <c r="B59" s="108"/>
      <c r="C59" s="108"/>
      <c r="D59" s="108"/>
    </row>
    <row r="60" spans="1:4" x14ac:dyDescent="0.5">
      <c r="A60" s="38" t="s">
        <v>2</v>
      </c>
      <c r="B60" s="38" t="s">
        <v>43</v>
      </c>
      <c r="C60" s="38" t="s">
        <v>84</v>
      </c>
      <c r="D60" s="38" t="s">
        <v>83</v>
      </c>
    </row>
    <row r="61" spans="1:4" x14ac:dyDescent="0.5">
      <c r="A61" s="7" t="s">
        <v>14</v>
      </c>
      <c r="B61" s="70">
        <v>86.18</v>
      </c>
      <c r="C61" s="40">
        <v>0.66400000000000003</v>
      </c>
      <c r="D61" s="66">
        <f t="shared" ref="D61:D85" si="0">B61/C61</f>
        <v>129.78915662650601</v>
      </c>
    </row>
    <row r="62" spans="1:4" x14ac:dyDescent="0.5">
      <c r="A62" s="7" t="s">
        <v>15</v>
      </c>
      <c r="B62" s="70">
        <v>92.46</v>
      </c>
      <c r="C62" s="40">
        <v>0.71799999999999997</v>
      </c>
      <c r="D62" s="66">
        <f t="shared" si="0"/>
        <v>128.77437325905291</v>
      </c>
    </row>
    <row r="63" spans="1:4" x14ac:dyDescent="0.5">
      <c r="A63" s="7" t="s">
        <v>39</v>
      </c>
      <c r="B63" s="70">
        <v>105.31</v>
      </c>
      <c r="C63" s="40">
        <v>0.745</v>
      </c>
      <c r="D63" s="66">
        <f t="shared" si="0"/>
        <v>141.35570469798657</v>
      </c>
    </row>
    <row r="64" spans="1:4" x14ac:dyDescent="0.5">
      <c r="A64" s="7" t="s">
        <v>40</v>
      </c>
      <c r="B64" s="70">
        <v>119.34</v>
      </c>
      <c r="C64" s="40">
        <v>0.76900000000000002</v>
      </c>
      <c r="D64" s="66">
        <f t="shared" si="0"/>
        <v>155.18855656697008</v>
      </c>
    </row>
    <row r="65" spans="1:4" x14ac:dyDescent="0.5">
      <c r="A65" s="7" t="s">
        <v>41</v>
      </c>
      <c r="B65" s="70">
        <v>134.01</v>
      </c>
      <c r="C65" s="40">
        <v>0.77900000000000003</v>
      </c>
      <c r="D65" s="66">
        <f t="shared" si="0"/>
        <v>172.02824133504492</v>
      </c>
    </row>
    <row r="66" spans="1:4" x14ac:dyDescent="0.5">
      <c r="A66" s="7" t="s">
        <v>42</v>
      </c>
      <c r="B66" s="70">
        <v>147</v>
      </c>
      <c r="C66" s="40">
        <v>0.79</v>
      </c>
      <c r="D66" s="66">
        <f t="shared" si="0"/>
        <v>186.07594936708861</v>
      </c>
    </row>
    <row r="67" spans="1:4" x14ac:dyDescent="0.5">
      <c r="A67" s="7" t="s">
        <v>51</v>
      </c>
      <c r="B67" s="70">
        <v>161</v>
      </c>
      <c r="C67" s="40">
        <v>0.80100000000000005</v>
      </c>
      <c r="D67" s="66">
        <f t="shared" si="0"/>
        <v>200.99875156054929</v>
      </c>
    </row>
    <row r="68" spans="1:4" x14ac:dyDescent="0.5">
      <c r="A68" s="7" t="s">
        <v>52</v>
      </c>
      <c r="B68" s="70">
        <v>175</v>
      </c>
      <c r="C68" s="40">
        <v>0.81200000000000006</v>
      </c>
      <c r="D68" s="66">
        <f t="shared" si="0"/>
        <v>215.51724137931032</v>
      </c>
    </row>
    <row r="69" spans="1:4" x14ac:dyDescent="0.5">
      <c r="A69" s="7" t="s">
        <v>53</v>
      </c>
      <c r="B69" s="70">
        <v>190</v>
      </c>
      <c r="C69" s="40">
        <v>0.82299999999999995</v>
      </c>
      <c r="D69" s="66">
        <f t="shared" si="0"/>
        <v>230.86269744835968</v>
      </c>
    </row>
    <row r="70" spans="1:4" x14ac:dyDescent="0.5">
      <c r="A70" s="7" t="s">
        <v>54</v>
      </c>
      <c r="B70" s="70">
        <v>206</v>
      </c>
      <c r="C70" s="40">
        <v>0.83299999999999996</v>
      </c>
      <c r="D70" s="66">
        <f t="shared" si="0"/>
        <v>247.29891956782714</v>
      </c>
    </row>
    <row r="71" spans="1:4" x14ac:dyDescent="0.5">
      <c r="A71" s="7" t="s">
        <v>55</v>
      </c>
      <c r="B71" s="70">
        <v>222</v>
      </c>
      <c r="C71" s="40">
        <v>0.84</v>
      </c>
      <c r="D71" s="66">
        <f t="shared" si="0"/>
        <v>264.28571428571428</v>
      </c>
    </row>
    <row r="72" spans="1:4" x14ac:dyDescent="0.5">
      <c r="A72" s="7" t="s">
        <v>56</v>
      </c>
      <c r="B72" s="70">
        <v>237</v>
      </c>
      <c r="C72" s="40">
        <v>0.84799999999999998</v>
      </c>
      <c r="D72" s="66">
        <f t="shared" si="0"/>
        <v>279.48113207547169</v>
      </c>
    </row>
    <row r="73" spans="1:4" x14ac:dyDescent="0.5">
      <c r="A73" s="7" t="s">
        <v>57</v>
      </c>
      <c r="B73" s="70">
        <v>251</v>
      </c>
      <c r="C73" s="40">
        <v>0.85299999999999998</v>
      </c>
      <c r="D73" s="66">
        <f t="shared" si="0"/>
        <v>294.25556858147712</v>
      </c>
    </row>
    <row r="74" spans="1:4" x14ac:dyDescent="0.5">
      <c r="A74" s="7" t="s">
        <v>58</v>
      </c>
      <c r="B74" s="70">
        <v>263</v>
      </c>
      <c r="C74" s="40">
        <v>0.85799999999999998</v>
      </c>
      <c r="D74" s="66">
        <f t="shared" si="0"/>
        <v>306.52680652680652</v>
      </c>
    </row>
    <row r="75" spans="1:4" x14ac:dyDescent="0.5">
      <c r="A75" s="7" t="s">
        <v>59</v>
      </c>
      <c r="B75" s="70">
        <v>275</v>
      </c>
      <c r="C75" s="40">
        <v>0.86299999999999999</v>
      </c>
      <c r="D75" s="66">
        <f t="shared" si="0"/>
        <v>318.65585168018538</v>
      </c>
    </row>
    <row r="76" spans="1:4" x14ac:dyDescent="0.5">
      <c r="A76" s="7" t="s">
        <v>60</v>
      </c>
      <c r="B76" s="70">
        <v>291</v>
      </c>
      <c r="C76" s="40">
        <v>0.86799999999999999</v>
      </c>
      <c r="D76" s="66">
        <f t="shared" si="0"/>
        <v>335.25345622119818</v>
      </c>
    </row>
    <row r="77" spans="1:4" x14ac:dyDescent="0.5">
      <c r="A77" s="7" t="s">
        <v>61</v>
      </c>
      <c r="B77" s="70">
        <v>305</v>
      </c>
      <c r="C77" s="40">
        <v>0.873</v>
      </c>
      <c r="D77" s="66">
        <f t="shared" si="0"/>
        <v>349.36998854524626</v>
      </c>
    </row>
    <row r="78" spans="1:4" x14ac:dyDescent="0.5">
      <c r="A78" s="7" t="s">
        <v>62</v>
      </c>
      <c r="B78" s="70">
        <v>318</v>
      </c>
      <c r="C78" s="40">
        <v>0.878</v>
      </c>
      <c r="D78" s="66">
        <f t="shared" si="0"/>
        <v>362.1867881548975</v>
      </c>
    </row>
    <row r="79" spans="1:4" x14ac:dyDescent="0.5">
      <c r="A79" s="7" t="s">
        <v>63</v>
      </c>
      <c r="B79" s="70">
        <v>331</v>
      </c>
      <c r="C79" s="40">
        <v>0.88200000000000001</v>
      </c>
      <c r="D79" s="66">
        <f t="shared" si="0"/>
        <v>375.28344671201813</v>
      </c>
    </row>
    <row r="80" spans="1:4" x14ac:dyDescent="0.5">
      <c r="A80" s="7" t="s">
        <v>64</v>
      </c>
      <c r="B80" s="70">
        <v>345</v>
      </c>
      <c r="C80" s="40">
        <v>0.88600000000000001</v>
      </c>
      <c r="D80" s="66">
        <f t="shared" si="0"/>
        <v>389.3905191873589</v>
      </c>
    </row>
    <row r="81" spans="1:4" x14ac:dyDescent="0.5">
      <c r="A81" s="7" t="s">
        <v>65</v>
      </c>
      <c r="B81" s="70">
        <v>359</v>
      </c>
      <c r="C81" s="40">
        <v>0.89</v>
      </c>
      <c r="D81" s="66">
        <f t="shared" si="0"/>
        <v>403.37078651685391</v>
      </c>
    </row>
    <row r="82" spans="1:4" x14ac:dyDescent="0.5">
      <c r="A82" s="7" t="s">
        <v>66</v>
      </c>
      <c r="B82" s="70">
        <v>374</v>
      </c>
      <c r="C82" s="40">
        <v>0.89400000000000002</v>
      </c>
      <c r="D82" s="66">
        <f t="shared" si="0"/>
        <v>418.34451901565996</v>
      </c>
    </row>
    <row r="83" spans="1:4" x14ac:dyDescent="0.5">
      <c r="A83" s="7" t="s">
        <v>67</v>
      </c>
      <c r="B83" s="70">
        <v>388</v>
      </c>
      <c r="C83" s="40">
        <v>0.89700000000000002</v>
      </c>
      <c r="D83" s="66">
        <f t="shared" si="0"/>
        <v>432.55295429208473</v>
      </c>
    </row>
    <row r="84" spans="1:4" x14ac:dyDescent="0.5">
      <c r="A84" s="7" t="s">
        <v>68</v>
      </c>
      <c r="B84" s="70">
        <v>402</v>
      </c>
      <c r="C84" s="40">
        <v>0.9</v>
      </c>
      <c r="D84" s="66">
        <f t="shared" si="0"/>
        <v>446.66666666666663</v>
      </c>
    </row>
    <row r="85" spans="1:4" x14ac:dyDescent="0.5">
      <c r="A85" s="7" t="s">
        <v>77</v>
      </c>
      <c r="B85" s="70">
        <v>527.75</v>
      </c>
      <c r="C85" s="40">
        <v>0.92500000000000004</v>
      </c>
      <c r="D85" s="66">
        <f t="shared" si="0"/>
        <v>570.54054054054052</v>
      </c>
    </row>
  </sheetData>
  <mergeCells count="4">
    <mergeCell ref="A5:H5"/>
    <mergeCell ref="A7:D7"/>
    <mergeCell ref="A51:D51"/>
    <mergeCell ref="A59:D5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"/>
  <sheetViews>
    <sheetView workbookViewId="0">
      <selection activeCell="I13" sqref="I13"/>
    </sheetView>
  </sheetViews>
  <sheetFormatPr defaultColWidth="9.1328125" defaultRowHeight="15.75" x14ac:dyDescent="0.5"/>
  <cols>
    <col min="1" max="1" width="26.265625" style="10" bestFit="1" customWidth="1"/>
    <col min="2" max="2" width="26.1328125" style="10" customWidth="1"/>
    <col min="3" max="3" width="18" style="10" bestFit="1" customWidth="1"/>
    <col min="4" max="4" width="9.73046875" style="10" bestFit="1" customWidth="1"/>
    <col min="5" max="5" width="9.265625" style="10" bestFit="1" customWidth="1"/>
    <col min="6" max="6" width="9.59765625" style="10" bestFit="1" customWidth="1"/>
    <col min="7" max="7" width="9.1328125" style="10"/>
    <col min="8" max="9" width="9.265625" style="10" bestFit="1" customWidth="1"/>
    <col min="10" max="10" width="9.265625" style="10" customWidth="1"/>
    <col min="11" max="11" width="12.73046875" style="10" bestFit="1" customWidth="1"/>
    <col min="12" max="12" width="11" style="10" bestFit="1" customWidth="1"/>
    <col min="13" max="16384" width="9.1328125" style="10"/>
  </cols>
  <sheetData>
    <row r="1" spans="1:12" x14ac:dyDescent="0.5">
      <c r="A1" s="9" t="s">
        <v>0</v>
      </c>
      <c r="B1" s="9"/>
    </row>
    <row r="2" spans="1:12" x14ac:dyDescent="0.5">
      <c r="A2" s="9" t="s">
        <v>1</v>
      </c>
      <c r="B2" s="9"/>
    </row>
    <row r="3" spans="1:12" x14ac:dyDescent="0.5">
      <c r="A3" s="13">
        <v>42661</v>
      </c>
      <c r="B3" s="13"/>
    </row>
    <row r="6" spans="1:12" x14ac:dyDescent="0.5">
      <c r="A6" s="7"/>
      <c r="B6" s="7"/>
      <c r="C6" s="7"/>
      <c r="D6" s="7"/>
      <c r="E6" s="7"/>
      <c r="H6" s="8" t="s">
        <v>102</v>
      </c>
      <c r="I6" s="9"/>
      <c r="J6" s="9"/>
    </row>
    <row r="7" spans="1:12" x14ac:dyDescent="0.5">
      <c r="A7" s="7"/>
      <c r="B7" s="7"/>
      <c r="C7" s="7"/>
      <c r="D7" s="7"/>
      <c r="E7" s="7"/>
      <c r="H7" s="8" t="s">
        <v>98</v>
      </c>
      <c r="I7" s="9"/>
      <c r="J7" s="9"/>
    </row>
    <row r="8" spans="1:12" x14ac:dyDescent="0.5">
      <c r="A8" s="7"/>
      <c r="B8" s="7"/>
      <c r="C8" s="7"/>
      <c r="D8" s="7"/>
      <c r="E8" s="7"/>
      <c r="H8" s="10" t="s">
        <v>107</v>
      </c>
      <c r="I8" s="11">
        <v>84</v>
      </c>
      <c r="J8" s="11"/>
    </row>
    <row r="9" spans="1:12" x14ac:dyDescent="0.5">
      <c r="H9" s="10" t="s">
        <v>103</v>
      </c>
      <c r="I9" s="78">
        <v>0.26935293964953833</v>
      </c>
      <c r="J9" s="12"/>
    </row>
    <row r="10" spans="1:12" x14ac:dyDescent="0.5">
      <c r="H10" s="10" t="s">
        <v>104</v>
      </c>
      <c r="I10" s="78">
        <v>6.7399171800683985E-2</v>
      </c>
      <c r="J10" s="12"/>
    </row>
    <row r="11" spans="1:12" x14ac:dyDescent="0.5">
      <c r="H11" s="10" t="s">
        <v>108</v>
      </c>
      <c r="I11" s="78">
        <v>0.58849689290174723</v>
      </c>
      <c r="J11" s="12"/>
    </row>
    <row r="13" spans="1:12" x14ac:dyDescent="0.5">
      <c r="A13" s="10" t="s">
        <v>116</v>
      </c>
      <c r="K13" s="33" t="s">
        <v>112</v>
      </c>
      <c r="L13" s="34">
        <f>SUM(L16:L67)</f>
        <v>2.5022290635428059E-3</v>
      </c>
    </row>
    <row r="14" spans="1:12" ht="16.149999999999999" thickBot="1" x14ac:dyDescent="0.55000000000000004"/>
    <row r="15" spans="1:12" x14ac:dyDescent="0.5">
      <c r="A15" s="114" t="str">
        <f>'LabData-Ackerman'!A48</f>
        <v>Ackerman</v>
      </c>
      <c r="B15" s="14"/>
      <c r="C15" s="15" t="str">
        <f>'LabData-Ackerman'!A50</f>
        <v>Component</v>
      </c>
      <c r="D15" s="16" t="str">
        <f>'LabData-Ackerman'!B50</f>
        <v>MW</v>
      </c>
      <c r="E15" s="16" t="str">
        <f>'LabData-Ackerman'!C50</f>
        <v>SG</v>
      </c>
      <c r="F15" s="17" t="str">
        <f>'LabData-Ackerman'!D50</f>
        <v>MW/SG</v>
      </c>
      <c r="H15" s="9" t="s">
        <v>84</v>
      </c>
      <c r="I15" s="9" t="s">
        <v>110</v>
      </c>
      <c r="J15" s="9" t="s">
        <v>171</v>
      </c>
      <c r="K15" s="77" t="s">
        <v>111</v>
      </c>
      <c r="L15" s="77" t="s">
        <v>174</v>
      </c>
    </row>
    <row r="16" spans="1:12" x14ac:dyDescent="0.5">
      <c r="A16" s="115"/>
      <c r="B16" s="19" t="s">
        <v>155</v>
      </c>
      <c r="C16" s="19" t="str">
        <f>'LabData-Ackerman'!A51</f>
        <v>C7+ (@3855 PSIA)</v>
      </c>
      <c r="D16" s="20">
        <f>'LabData-Ackerman'!B51</f>
        <v>193</v>
      </c>
      <c r="E16" s="21">
        <f>'LabData-Ackerman'!C51</f>
        <v>0.83099999999999996</v>
      </c>
      <c r="F16" s="22">
        <f>'LabData-Ackerman'!D51</f>
        <v>232.25030084235863</v>
      </c>
      <c r="H16" s="23">
        <f>$I$11+($I$10*(D16-$I$8)^$I$9)</f>
        <v>0.82697107969977557</v>
      </c>
      <c r="I16" s="35">
        <v>1</v>
      </c>
      <c r="J16" s="36">
        <f>(H16-E16)</f>
        <v>-4.0289203002243923E-3</v>
      </c>
      <c r="K16" s="23">
        <f>J16/E16</f>
        <v>-4.8482795429896416E-3</v>
      </c>
      <c r="L16" s="24">
        <f>(K16*I16)^2</f>
        <v>2.3505814526971847E-5</v>
      </c>
    </row>
    <row r="17" spans="1:12" x14ac:dyDescent="0.5">
      <c r="A17" s="115"/>
      <c r="B17" s="115" t="s">
        <v>156</v>
      </c>
      <c r="C17" s="19" t="str">
        <f>'LabData-Ackerman'!A52</f>
        <v>C7+ (@3315 PSIA)</v>
      </c>
      <c r="D17" s="20">
        <f>'LabData-Ackerman'!B52</f>
        <v>119</v>
      </c>
      <c r="E17" s="21">
        <f>'LabData-Ackerman'!C52</f>
        <v>0.77</v>
      </c>
      <c r="F17" s="22">
        <f>'LabData-Ackerman'!D52</f>
        <v>154.54545454545453</v>
      </c>
      <c r="H17" s="23">
        <f t="shared" ref="H17:H67" si="0">$I$11+($I$10*(D17-$I$8)^$I$9)</f>
        <v>0.76410874641726512</v>
      </c>
      <c r="I17" s="35">
        <v>0</v>
      </c>
      <c r="J17" s="36">
        <f t="shared" ref="J17:J67" si="1">(H17-E17)</f>
        <v>-5.8912535827349011E-3</v>
      </c>
      <c r="K17" s="23">
        <f t="shared" ref="K17:K67" si="2">J17/E17</f>
        <v>-7.6509786788764951E-3</v>
      </c>
      <c r="L17" s="24">
        <f t="shared" ref="L17:L67" si="3">(K17*I17)^2</f>
        <v>0</v>
      </c>
    </row>
    <row r="18" spans="1:12" x14ac:dyDescent="0.5">
      <c r="A18" s="115"/>
      <c r="B18" s="115"/>
      <c r="C18" s="19" t="str">
        <f>'LabData-Ackerman'!A53</f>
        <v>C7+ (@2615 PSIA)</v>
      </c>
      <c r="D18" s="20">
        <f>'LabData-Ackerman'!B53</f>
        <v>114</v>
      </c>
      <c r="E18" s="21">
        <f>'LabData-Ackerman'!C53</f>
        <v>0.76500000000000001</v>
      </c>
      <c r="F18" s="22">
        <f>'LabData-Ackerman'!D53</f>
        <v>149.01960784313727</v>
      </c>
      <c r="H18" s="23">
        <f t="shared" si="0"/>
        <v>0.75696648026867941</v>
      </c>
      <c r="I18" s="35">
        <v>0</v>
      </c>
      <c r="J18" s="36">
        <f t="shared" si="1"/>
        <v>-8.0335197313206042E-3</v>
      </c>
      <c r="K18" s="23">
        <f t="shared" si="2"/>
        <v>-1.0501332982118437E-2</v>
      </c>
      <c r="L18" s="24">
        <f t="shared" si="3"/>
        <v>0</v>
      </c>
    </row>
    <row r="19" spans="1:12" x14ac:dyDescent="0.5">
      <c r="A19" s="115"/>
      <c r="B19" s="115"/>
      <c r="C19" s="19" t="str">
        <f>'LabData-Ackerman'!A54</f>
        <v>C7+ (@1915 PSIA)</v>
      </c>
      <c r="D19" s="20">
        <f>'LabData-Ackerman'!B54</f>
        <v>109</v>
      </c>
      <c r="E19" s="21">
        <f>'LabData-Ackerman'!C54</f>
        <v>0.76</v>
      </c>
      <c r="F19" s="22">
        <f>'LabData-Ackerman'!D54</f>
        <v>143.42105263157896</v>
      </c>
      <c r="H19" s="23">
        <f t="shared" si="0"/>
        <v>0.74889299529033593</v>
      </c>
      <c r="I19" s="35">
        <v>0</v>
      </c>
      <c r="J19" s="36">
        <f t="shared" si="1"/>
        <v>-1.1107004709664081E-2</v>
      </c>
      <c r="K19" s="23">
        <f t="shared" si="2"/>
        <v>-1.461447988113695E-2</v>
      </c>
      <c r="L19" s="24">
        <f t="shared" si="3"/>
        <v>0</v>
      </c>
    </row>
    <row r="20" spans="1:12" x14ac:dyDescent="0.5">
      <c r="A20" s="115"/>
      <c r="B20" s="115"/>
      <c r="C20" s="19" t="str">
        <f>'LabData-Ackerman'!A55</f>
        <v>C7+ (@1215 PSIA)</v>
      </c>
      <c r="D20" s="20">
        <f>'LabData-Ackerman'!B55</f>
        <v>106</v>
      </c>
      <c r="E20" s="21">
        <f>'LabData-Ackerman'!C55</f>
        <v>0.75700000000000001</v>
      </c>
      <c r="F20" s="22">
        <f>'LabData-Ackerman'!D55</f>
        <v>140.02642007926025</v>
      </c>
      <c r="H20" s="23">
        <f t="shared" si="0"/>
        <v>0.74346418894886968</v>
      </c>
      <c r="I20" s="35">
        <v>0</v>
      </c>
      <c r="J20" s="36">
        <f t="shared" si="1"/>
        <v>-1.3535811051130331E-2</v>
      </c>
      <c r="K20" s="23">
        <f t="shared" si="2"/>
        <v>-1.7880860041123291E-2</v>
      </c>
      <c r="L20" s="24">
        <f t="shared" si="3"/>
        <v>0</v>
      </c>
    </row>
    <row r="21" spans="1:12" ht="16.149999999999999" thickBot="1" x14ac:dyDescent="0.55000000000000004">
      <c r="A21" s="116"/>
      <c r="B21" s="116"/>
      <c r="C21" s="26" t="str">
        <f>'LabData-Ackerman'!A56</f>
        <v>C7+ (@715 PSIA)</v>
      </c>
      <c r="D21" s="27">
        <f>'LabData-Ackerman'!B56</f>
        <v>106</v>
      </c>
      <c r="E21" s="28">
        <f>'LabData-Ackerman'!C56</f>
        <v>0.75700000000000001</v>
      </c>
      <c r="F21" s="29">
        <f>'LabData-Ackerman'!D56</f>
        <v>140.02642007926025</v>
      </c>
      <c r="H21" s="23">
        <f t="shared" si="0"/>
        <v>0.74346418894886968</v>
      </c>
      <c r="I21" s="35">
        <v>0</v>
      </c>
      <c r="J21" s="36">
        <f t="shared" si="1"/>
        <v>-1.3535811051130331E-2</v>
      </c>
      <c r="K21" s="23">
        <f t="shared" si="2"/>
        <v>-1.7880860041123291E-2</v>
      </c>
      <c r="L21" s="24">
        <f t="shared" si="3"/>
        <v>0</v>
      </c>
    </row>
    <row r="22" spans="1:12" x14ac:dyDescent="0.5">
      <c r="A22" s="114" t="str">
        <f>'LabData-Rush'!A56</f>
        <v>Rush</v>
      </c>
      <c r="B22" s="114" t="s">
        <v>157</v>
      </c>
      <c r="C22" s="14" t="str">
        <f>'LabData-Rush'!A59</f>
        <v>C7+ (@2915 PSIA)</v>
      </c>
      <c r="D22" s="30">
        <f>'LabData-Rush'!B59</f>
        <v>101.78</v>
      </c>
      <c r="E22" s="31">
        <f>'LabData-Rush'!C59</f>
        <v>0.73380000000000001</v>
      </c>
      <c r="F22" s="32">
        <f>'LabData-Rush'!D59</f>
        <v>138.702643772145</v>
      </c>
      <c r="H22" s="23">
        <f t="shared" si="0"/>
        <v>0.73482486468219643</v>
      </c>
      <c r="I22" s="35">
        <v>0</v>
      </c>
      <c r="J22" s="36">
        <f t="shared" si="1"/>
        <v>1.0248646821964247E-3</v>
      </c>
      <c r="K22" s="23">
        <f t="shared" si="2"/>
        <v>1.3966539686514374E-3</v>
      </c>
      <c r="L22" s="24">
        <f t="shared" si="3"/>
        <v>0</v>
      </c>
    </row>
    <row r="23" spans="1:12" x14ac:dyDescent="0.5">
      <c r="A23" s="115"/>
      <c r="B23" s="115"/>
      <c r="C23" s="18" t="str">
        <f>'LabData-Rush'!A60</f>
        <v>C7+ (@2515 PSIA)</v>
      </c>
      <c r="D23" s="20">
        <f>'LabData-Rush'!B60</f>
        <v>101.84</v>
      </c>
      <c r="E23" s="21">
        <f>'LabData-Rush'!C60</f>
        <v>0.73380000000000001</v>
      </c>
      <c r="F23" s="22">
        <f>'LabData-Rush'!D60</f>
        <v>138.7844099209594</v>
      </c>
      <c r="H23" s="23">
        <f t="shared" si="0"/>
        <v>0.7349577062135908</v>
      </c>
      <c r="I23" s="35">
        <v>0</v>
      </c>
      <c r="J23" s="36">
        <f t="shared" si="1"/>
        <v>1.1577062135907923E-3</v>
      </c>
      <c r="K23" s="23">
        <f t="shared" si="2"/>
        <v>1.5776863090634944E-3</v>
      </c>
      <c r="L23" s="24">
        <f t="shared" si="3"/>
        <v>0</v>
      </c>
    </row>
    <row r="24" spans="1:12" x14ac:dyDescent="0.5">
      <c r="A24" s="115"/>
      <c r="B24" s="115"/>
      <c r="C24" s="18" t="str">
        <f>'LabData-Rush'!A61</f>
        <v>C7+ (@2115 PSIA)</v>
      </c>
      <c r="D24" s="20">
        <f>'LabData-Rush'!B61</f>
        <v>102.27</v>
      </c>
      <c r="E24" s="21">
        <f>'LabData-Rush'!C61</f>
        <v>0.73470000000000002</v>
      </c>
      <c r="F24" s="22">
        <f>'LabData-Rush'!D61</f>
        <v>139.19967333605553</v>
      </c>
      <c r="H24" s="23">
        <f t="shared" si="0"/>
        <v>0.73590030841683352</v>
      </c>
      <c r="I24" s="35">
        <v>0</v>
      </c>
      <c r="J24" s="36">
        <f t="shared" si="1"/>
        <v>1.2003084168334954E-3</v>
      </c>
      <c r="K24" s="23">
        <f t="shared" si="2"/>
        <v>1.6337395084163541E-3</v>
      </c>
      <c r="L24" s="24">
        <f t="shared" si="3"/>
        <v>0</v>
      </c>
    </row>
    <row r="25" spans="1:12" x14ac:dyDescent="0.5">
      <c r="A25" s="115"/>
      <c r="B25" s="115"/>
      <c r="C25" s="18" t="str">
        <f>'LabData-Rush'!A62</f>
        <v>C7+ (@1715 PSIA)</v>
      </c>
      <c r="D25" s="20">
        <f>'LabData-Rush'!B62</f>
        <v>101.55</v>
      </c>
      <c r="E25" s="21">
        <f>'LabData-Rush'!C62</f>
        <v>0.73360000000000003</v>
      </c>
      <c r="F25" s="22">
        <f>'LabData-Rush'!D62</f>
        <v>138.42693565976009</v>
      </c>
      <c r="H25" s="23">
        <f t="shared" si="0"/>
        <v>0.73431258388293663</v>
      </c>
      <c r="I25" s="35">
        <v>0</v>
      </c>
      <c r="J25" s="36">
        <f t="shared" si="1"/>
        <v>7.1258388293660158E-4</v>
      </c>
      <c r="K25" s="23">
        <f t="shared" si="2"/>
        <v>9.7135207597682876E-4</v>
      </c>
      <c r="L25" s="24">
        <f t="shared" si="3"/>
        <v>0</v>
      </c>
    </row>
    <row r="26" spans="1:12" x14ac:dyDescent="0.5">
      <c r="A26" s="115"/>
      <c r="B26" s="115"/>
      <c r="C26" s="18" t="str">
        <f>'LabData-Rush'!A63</f>
        <v>C7+ (@1315 PSIA)</v>
      </c>
      <c r="D26" s="20">
        <f>'LabData-Rush'!B63</f>
        <v>101.25</v>
      </c>
      <c r="E26" s="21">
        <f>'LabData-Rush'!C63</f>
        <v>0.7329</v>
      </c>
      <c r="F26" s="22">
        <f>'LabData-Rush'!D63</f>
        <v>138.14981580024559</v>
      </c>
      <c r="H26" s="23">
        <f t="shared" si="0"/>
        <v>0.73363696671770251</v>
      </c>
      <c r="I26" s="35">
        <v>0</v>
      </c>
      <c r="J26" s="36">
        <f t="shared" si="1"/>
        <v>7.369667177025141E-4</v>
      </c>
      <c r="K26" s="23">
        <f t="shared" si="2"/>
        <v>1.0055488029779153E-3</v>
      </c>
      <c r="L26" s="24">
        <f t="shared" si="3"/>
        <v>0</v>
      </c>
    </row>
    <row r="27" spans="1:12" x14ac:dyDescent="0.5">
      <c r="A27" s="115"/>
      <c r="B27" s="115"/>
      <c r="C27" s="18" t="str">
        <f>'LabData-Rush'!A64</f>
        <v>C7+ (@915 PSIA)</v>
      </c>
      <c r="D27" s="20">
        <f>'LabData-Rush'!B64</f>
        <v>102.27</v>
      </c>
      <c r="E27" s="21">
        <f>'LabData-Rush'!C64</f>
        <v>0.73480000000000001</v>
      </c>
      <c r="F27" s="22">
        <f>'LabData-Rush'!D64</f>
        <v>139.18072945019051</v>
      </c>
      <c r="H27" s="23">
        <f>$I$11+($I$10*(D27-$I$8)^$I$9)</f>
        <v>0.73590030841683352</v>
      </c>
      <c r="I27" s="35">
        <v>0</v>
      </c>
      <c r="J27" s="36">
        <f t="shared" si="1"/>
        <v>1.1003084168335064E-3</v>
      </c>
      <c r="K27" s="23">
        <f t="shared" si="2"/>
        <v>1.4974257169753761E-3</v>
      </c>
      <c r="L27" s="24">
        <f t="shared" si="3"/>
        <v>0</v>
      </c>
    </row>
    <row r="28" spans="1:12" x14ac:dyDescent="0.5">
      <c r="A28" s="115"/>
      <c r="B28" s="115"/>
      <c r="C28" s="18" t="str">
        <f>'LabData-Rush'!A65</f>
        <v>C7+ (@615 PSIA)</v>
      </c>
      <c r="D28" s="20">
        <f>'LabData-Rush'!B65</f>
        <v>103.74</v>
      </c>
      <c r="E28" s="21">
        <f>'LabData-Rush'!C65</f>
        <v>0.73699999999999999</v>
      </c>
      <c r="F28" s="22">
        <f>'LabData-Rush'!D65</f>
        <v>140.75983717774761</v>
      </c>
      <c r="H28" s="23">
        <f t="shared" si="0"/>
        <v>0.73900507917703928</v>
      </c>
      <c r="I28" s="35">
        <v>0</v>
      </c>
      <c r="J28" s="36">
        <f t="shared" si="1"/>
        <v>2.0050791770392928E-3</v>
      </c>
      <c r="K28" s="23">
        <f t="shared" si="2"/>
        <v>2.720595898289407E-3</v>
      </c>
      <c r="L28" s="24">
        <f t="shared" si="3"/>
        <v>0</v>
      </c>
    </row>
    <row r="29" spans="1:12" x14ac:dyDescent="0.5">
      <c r="A29" s="115"/>
      <c r="B29" s="115"/>
      <c r="C29" s="18" t="str">
        <f>'LabData-Rush'!A66</f>
        <v>C7+ (@315 PSIA)</v>
      </c>
      <c r="D29" s="20">
        <f>'LabData-Rush'!B66</f>
        <v>101.08</v>
      </c>
      <c r="E29" s="21">
        <f>'LabData-Rush'!C66</f>
        <v>0.73240000000000005</v>
      </c>
      <c r="F29" s="22">
        <f>'LabData-Rush'!D66</f>
        <v>138.01201529219006</v>
      </c>
      <c r="H29" s="23">
        <f t="shared" si="0"/>
        <v>0.73325029841083966</v>
      </c>
      <c r="I29" s="35">
        <v>0</v>
      </c>
      <c r="J29" s="36">
        <f t="shared" si="1"/>
        <v>8.5029841083961166E-4</v>
      </c>
      <c r="K29" s="23">
        <f t="shared" si="2"/>
        <v>1.1609754380661E-3</v>
      </c>
      <c r="L29" s="24">
        <f t="shared" si="3"/>
        <v>0</v>
      </c>
    </row>
    <row r="30" spans="1:12" ht="16.149999999999999" thickBot="1" x14ac:dyDescent="0.55000000000000004">
      <c r="A30" s="115"/>
      <c r="B30" s="115"/>
      <c r="C30" s="25" t="str">
        <f>'LabData-Rush'!A67</f>
        <v>C7+ (@15 PSIA)</v>
      </c>
      <c r="D30" s="27">
        <f>'LabData-Rush'!B67</f>
        <v>100.61</v>
      </c>
      <c r="E30" s="28">
        <f>'LabData-Rush'!C67</f>
        <v>0.73150000000000004</v>
      </c>
      <c r="F30" s="29">
        <f>'LabData-Rush'!D67</f>
        <v>137.5393028024607</v>
      </c>
      <c r="H30" s="23">
        <f t="shared" si="0"/>
        <v>0.73216643511304702</v>
      </c>
      <c r="I30" s="35">
        <v>0</v>
      </c>
      <c r="J30" s="36">
        <f t="shared" si="1"/>
        <v>6.6643511304698144E-4</v>
      </c>
      <c r="K30" s="23">
        <f t="shared" si="2"/>
        <v>9.110527861202753E-4</v>
      </c>
      <c r="L30" s="24">
        <f t="shared" si="3"/>
        <v>0</v>
      </c>
    </row>
    <row r="31" spans="1:12" x14ac:dyDescent="0.5">
      <c r="A31" s="115"/>
      <c r="B31" s="117" t="s">
        <v>167</v>
      </c>
      <c r="C31" s="14" t="str">
        <f>'LabData-Rush'!A72</f>
        <v>C6+</v>
      </c>
      <c r="D31" s="30">
        <f>'LabData-Rush'!B72</f>
        <v>209.93</v>
      </c>
      <c r="E31" s="31">
        <f>'LabData-Rush'!C72</f>
        <v>0.84450000000000003</v>
      </c>
      <c r="F31" s="32">
        <f>'LabData-Rush'!D72</f>
        <v>248.58496151568977</v>
      </c>
      <c r="H31" s="23">
        <f t="shared" si="0"/>
        <v>0.8364277230392072</v>
      </c>
      <c r="I31" s="35">
        <v>1</v>
      </c>
      <c r="J31" s="36">
        <f t="shared" si="1"/>
        <v>-8.0722769607928235E-3</v>
      </c>
      <c r="K31" s="23">
        <f t="shared" si="2"/>
        <v>-9.5586464899855804E-3</v>
      </c>
      <c r="L31" s="24">
        <f t="shared" si="3"/>
        <v>9.1367722720513651E-5</v>
      </c>
    </row>
    <row r="32" spans="1:12" x14ac:dyDescent="0.5">
      <c r="A32" s="115"/>
      <c r="B32" s="117"/>
      <c r="C32" s="18" t="str">
        <f>'LabData-Rush'!A73</f>
        <v>C7+</v>
      </c>
      <c r="D32" s="20">
        <f>'LabData-Rush'!B73</f>
        <v>217.2</v>
      </c>
      <c r="E32" s="21">
        <f>'LabData-Rush'!C73</f>
        <v>0.84909999999999997</v>
      </c>
      <c r="F32" s="22">
        <f>'LabData-Rush'!D73</f>
        <v>255.80025909786832</v>
      </c>
      <c r="H32" s="23">
        <f t="shared" si="0"/>
        <v>0.84020431293922293</v>
      </c>
      <c r="I32" s="35">
        <v>1</v>
      </c>
      <c r="J32" s="36">
        <f t="shared" si="1"/>
        <v>-8.8956870607770355E-3</v>
      </c>
      <c r="K32" s="23">
        <f t="shared" si="2"/>
        <v>-1.0476607067220629E-2</v>
      </c>
      <c r="L32" s="24">
        <f t="shared" si="3"/>
        <v>1.0975929564093723E-4</v>
      </c>
    </row>
    <row r="33" spans="1:12" ht="16.149999999999999" thickBot="1" x14ac:dyDescent="0.55000000000000004">
      <c r="A33" s="115"/>
      <c r="B33" s="117"/>
      <c r="C33" s="18" t="str">
        <f>'LabData-Rush'!A74</f>
        <v>C12+</v>
      </c>
      <c r="D33" s="20">
        <f>'LabData-Rush'!B74</f>
        <v>303.62</v>
      </c>
      <c r="E33" s="21">
        <f>'LabData-Rush'!C74</f>
        <v>0.8871</v>
      </c>
      <c r="F33" s="22">
        <f>'LabData-Rush'!D74</f>
        <v>342.26130086799685</v>
      </c>
      <c r="H33" s="23">
        <f t="shared" si="0"/>
        <v>0.87649575144900616</v>
      </c>
      <c r="I33" s="35">
        <v>1</v>
      </c>
      <c r="J33" s="36">
        <f t="shared" si="1"/>
        <v>-1.0604248550993844E-2</v>
      </c>
      <c r="K33" s="23">
        <f t="shared" si="2"/>
        <v>-1.1953836716259547E-2</v>
      </c>
      <c r="L33" s="24">
        <f t="shared" si="3"/>
        <v>1.4289421223899484E-4</v>
      </c>
    </row>
    <row r="34" spans="1:12" x14ac:dyDescent="0.5">
      <c r="A34" s="115"/>
      <c r="B34" s="118" t="s">
        <v>168</v>
      </c>
      <c r="C34" s="14" t="str">
        <f>'LabData-Rush'!A79</f>
        <v>C6+</v>
      </c>
      <c r="D34" s="30">
        <f>'LabData-Rush'!B79</f>
        <v>199.58</v>
      </c>
      <c r="E34" s="31">
        <f>'LabData-Rush'!C79</f>
        <v>0.8367</v>
      </c>
      <c r="F34" s="32">
        <f>'LabData-Rush'!D79</f>
        <v>238.53232938926737</v>
      </c>
      <c r="H34" s="23">
        <f t="shared" si="0"/>
        <v>0.83076602121052034</v>
      </c>
      <c r="I34" s="35">
        <v>1</v>
      </c>
      <c r="J34" s="36">
        <f t="shared" si="1"/>
        <v>-5.9339787894796547E-3</v>
      </c>
      <c r="K34" s="23">
        <f t="shared" si="2"/>
        <v>-7.0921223729887113E-3</v>
      </c>
      <c r="L34" s="24">
        <f t="shared" si="3"/>
        <v>5.0298199753447031E-5</v>
      </c>
    </row>
    <row r="35" spans="1:12" x14ac:dyDescent="0.5">
      <c r="A35" s="115"/>
      <c r="B35" s="118"/>
      <c r="C35" s="18" t="str">
        <f>'LabData-Rush'!A80</f>
        <v>C7+</v>
      </c>
      <c r="D35" s="20">
        <f>'LabData-Rush'!B80</f>
        <v>208.5</v>
      </c>
      <c r="E35" s="21">
        <f>'LabData-Rush'!C80</f>
        <v>0.8427</v>
      </c>
      <c r="F35" s="22">
        <f>'LabData-Rush'!D80</f>
        <v>247.4190103239587</v>
      </c>
      <c r="H35" s="23">
        <f t="shared" si="0"/>
        <v>0.83566622489371523</v>
      </c>
      <c r="I35" s="35">
        <v>1</v>
      </c>
      <c r="J35" s="36">
        <f t="shared" si="1"/>
        <v>-7.0337751062847786E-3</v>
      </c>
      <c r="K35" s="23">
        <f t="shared" si="2"/>
        <v>-8.3467130726056476E-3</v>
      </c>
      <c r="L35" s="24">
        <f t="shared" si="3"/>
        <v>6.9667619116406005E-5</v>
      </c>
    </row>
    <row r="36" spans="1:12" x14ac:dyDescent="0.5">
      <c r="A36" s="115"/>
      <c r="B36" s="118"/>
      <c r="C36" s="18" t="str">
        <f>'LabData-Rush'!A81</f>
        <v>C12+</v>
      </c>
      <c r="D36" s="20">
        <f>'LabData-Rush'!B81</f>
        <v>294.32</v>
      </c>
      <c r="E36" s="21">
        <f>'LabData-Rush'!C81</f>
        <v>0.88170000000000004</v>
      </c>
      <c r="F36" s="22">
        <f>'LabData-Rush'!D81</f>
        <v>333.80968583418394</v>
      </c>
      <c r="H36" s="23">
        <f t="shared" si="0"/>
        <v>0.87315874506839097</v>
      </c>
      <c r="I36" s="35">
        <v>1</v>
      </c>
      <c r="J36" s="36">
        <f t="shared" si="1"/>
        <v>-8.5412549316090658E-3</v>
      </c>
      <c r="K36" s="23">
        <f t="shared" si="2"/>
        <v>-9.6872574930351209E-3</v>
      </c>
      <c r="L36" s="24">
        <f t="shared" si="3"/>
        <v>9.3842957736365096E-5</v>
      </c>
    </row>
    <row r="37" spans="1:12" x14ac:dyDescent="0.5">
      <c r="A37" s="115"/>
      <c r="B37" s="118"/>
      <c r="C37" s="18" t="str">
        <f>'LabData-Rush'!A82</f>
        <v>C30+</v>
      </c>
      <c r="D37" s="20">
        <f>'LabData-Rush'!B82</f>
        <v>609.34</v>
      </c>
      <c r="E37" s="21">
        <f>'LabData-Rush'!C82</f>
        <v>0.96740000000000004</v>
      </c>
      <c r="F37" s="22">
        <f>'LabData-Rush'!D82</f>
        <v>629.8738887740335</v>
      </c>
      <c r="H37" s="23">
        <f t="shared" si="0"/>
        <v>0.95275833082365313</v>
      </c>
      <c r="I37" s="35">
        <v>1</v>
      </c>
      <c r="J37" s="36">
        <f t="shared" si="1"/>
        <v>-1.4641669176346905E-2</v>
      </c>
      <c r="K37" s="23">
        <f t="shared" si="2"/>
        <v>-1.5135072541189688E-2</v>
      </c>
      <c r="L37" s="24">
        <f t="shared" si="3"/>
        <v>2.2907042082707409E-4</v>
      </c>
    </row>
    <row r="38" spans="1:12" ht="16.149999999999999" thickBot="1" x14ac:dyDescent="0.55000000000000004">
      <c r="A38" s="116"/>
      <c r="B38" s="119"/>
      <c r="C38" s="18" t="str">
        <f>'LabData-Rush'!A83</f>
        <v>C36+</v>
      </c>
      <c r="D38" s="20">
        <f>'LabData-Rush'!B83</f>
        <v>755.98</v>
      </c>
      <c r="E38" s="21">
        <f>'LabData-Rush'!C83</f>
        <v>1.0015000000000001</v>
      </c>
      <c r="F38" s="22">
        <f>'LabData-Rush'!D83</f>
        <v>754.8477284073889</v>
      </c>
      <c r="H38" s="23">
        <f t="shared" si="0"/>
        <v>0.97773137172225821</v>
      </c>
      <c r="I38" s="35">
        <v>1</v>
      </c>
      <c r="J38" s="36">
        <f t="shared" si="1"/>
        <v>-2.3768628277741843E-2</v>
      </c>
      <c r="K38" s="23">
        <f t="shared" si="2"/>
        <v>-2.3733028734639883E-2</v>
      </c>
      <c r="L38" s="24">
        <f t="shared" si="3"/>
        <v>5.6325665291924237E-4</v>
      </c>
    </row>
    <row r="39" spans="1:12" x14ac:dyDescent="0.5">
      <c r="A39" s="114" t="str">
        <f>'LabData-Dynamite'!A50</f>
        <v>Dynamite</v>
      </c>
      <c r="B39" s="114" t="s">
        <v>170</v>
      </c>
      <c r="C39" s="14" t="str">
        <f>'LabData-Dynamite'!A53</f>
        <v>C7+</v>
      </c>
      <c r="D39" s="30">
        <f>'LabData-Dynamite'!B53</f>
        <v>182.98</v>
      </c>
      <c r="E39" s="31">
        <f>'LabData-Dynamite'!C53</f>
        <v>0.82399999999999995</v>
      </c>
      <c r="F39" s="32">
        <f>'LabData-Dynamite'!D53</f>
        <v>222.0631067961165</v>
      </c>
      <c r="H39" s="23">
        <f t="shared" si="0"/>
        <v>0.8208567665764771</v>
      </c>
      <c r="I39" s="35">
        <v>1</v>
      </c>
      <c r="J39" s="36">
        <f t="shared" si="1"/>
        <v>-3.143233423522851E-3</v>
      </c>
      <c r="K39" s="23">
        <f t="shared" si="2"/>
        <v>-3.8146036693238483E-3</v>
      </c>
      <c r="L39" s="24">
        <f t="shared" si="3"/>
        <v>1.4551201154018967E-5</v>
      </c>
    </row>
    <row r="40" spans="1:12" x14ac:dyDescent="0.5">
      <c r="A40" s="115"/>
      <c r="B40" s="115"/>
      <c r="C40" s="18" t="str">
        <f>'LabData-Dynamite'!A54</f>
        <v>C10+</v>
      </c>
      <c r="D40" s="20">
        <f>'LabData-Dynamite'!B54</f>
        <v>237.89</v>
      </c>
      <c r="E40" s="21">
        <f>'LabData-Dynamite'!C54</f>
        <v>0.85199999999999998</v>
      </c>
      <c r="F40" s="22">
        <f>'LabData-Dynamite'!D54</f>
        <v>279.21361502347418</v>
      </c>
      <c r="H40" s="23">
        <f t="shared" si="0"/>
        <v>0.85018628042728694</v>
      </c>
      <c r="I40" s="35">
        <v>1</v>
      </c>
      <c r="J40" s="36">
        <f t="shared" si="1"/>
        <v>-1.8137195727130351E-3</v>
      </c>
      <c r="K40" s="23">
        <f t="shared" si="2"/>
        <v>-2.1287788412124825E-3</v>
      </c>
      <c r="L40" s="24">
        <f t="shared" si="3"/>
        <v>4.5316993547939597E-6</v>
      </c>
    </row>
    <row r="41" spans="1:12" x14ac:dyDescent="0.5">
      <c r="A41" s="115"/>
      <c r="B41" s="115"/>
      <c r="C41" s="18" t="str">
        <f>'LabData-Dynamite'!A55</f>
        <v>C20+</v>
      </c>
      <c r="D41" s="20">
        <f>'LabData-Dynamite'!B55</f>
        <v>390.96</v>
      </c>
      <c r="E41" s="21">
        <f>'LabData-Dynamite'!C55</f>
        <v>0.89900000000000002</v>
      </c>
      <c r="F41" s="22">
        <f>'LabData-Dynamite'!D55</f>
        <v>434.88320355951055</v>
      </c>
      <c r="H41" s="23">
        <f t="shared" si="0"/>
        <v>0.90367594875973789</v>
      </c>
      <c r="I41" s="35">
        <v>1</v>
      </c>
      <c r="J41" s="36">
        <f t="shared" si="1"/>
        <v>4.6759487597378691E-3</v>
      </c>
      <c r="K41" s="23">
        <f t="shared" si="2"/>
        <v>5.2012778195081972E-3</v>
      </c>
      <c r="L41" s="24">
        <f t="shared" si="3"/>
        <v>2.7053290955707945E-5</v>
      </c>
    </row>
    <row r="42" spans="1:12" ht="16.149999999999999" thickBot="1" x14ac:dyDescent="0.55000000000000004">
      <c r="A42" s="115"/>
      <c r="B42" s="115"/>
      <c r="C42" s="18" t="str">
        <f>'LabData-Dynamite'!A56</f>
        <v>C30+</v>
      </c>
      <c r="D42" s="20">
        <f>'LabData-Dynamite'!B56</f>
        <v>527.75</v>
      </c>
      <c r="E42" s="21">
        <f>'LabData-Dynamite'!C56</f>
        <v>0.92500000000000004</v>
      </c>
      <c r="F42" s="22">
        <f>'LabData-Dynamite'!D56</f>
        <v>570.54054054054052</v>
      </c>
      <c r="H42" s="23">
        <f t="shared" si="0"/>
        <v>0.9365688703351609</v>
      </c>
      <c r="I42" s="35">
        <v>1</v>
      </c>
      <c r="J42" s="36">
        <f t="shared" si="1"/>
        <v>1.1568870335160852E-2</v>
      </c>
      <c r="K42" s="23">
        <f t="shared" si="2"/>
        <v>1.2506886848822542E-2</v>
      </c>
      <c r="L42" s="24">
        <f t="shared" si="3"/>
        <v>1.5642221864925026E-4</v>
      </c>
    </row>
    <row r="43" spans="1:12" x14ac:dyDescent="0.5">
      <c r="A43" s="115"/>
      <c r="B43" s="115" t="s">
        <v>169</v>
      </c>
      <c r="C43" s="14" t="str">
        <f>'LabData-Dynamite'!A61</f>
        <v>C6</v>
      </c>
      <c r="D43" s="30">
        <f>'LabData-Dynamite'!B61</f>
        <v>86.18</v>
      </c>
      <c r="E43" s="31">
        <f>'LabData-Dynamite'!C61</f>
        <v>0.66400000000000003</v>
      </c>
      <c r="F43" s="32">
        <f>'LabData-Dynamite'!D61</f>
        <v>129.78915662650601</v>
      </c>
      <c r="H43" s="23">
        <f t="shared" si="0"/>
        <v>0.67163857589710529</v>
      </c>
      <c r="I43" s="35">
        <v>1</v>
      </c>
      <c r="J43" s="36">
        <f t="shared" si="1"/>
        <v>7.6385758971052597E-3</v>
      </c>
      <c r="K43" s="23">
        <f t="shared" si="2"/>
        <v>1.150387936311033E-2</v>
      </c>
      <c r="L43" s="24">
        <f t="shared" si="3"/>
        <v>1.3233924040099572E-4</v>
      </c>
    </row>
    <row r="44" spans="1:12" x14ac:dyDescent="0.5">
      <c r="A44" s="115"/>
      <c r="B44" s="115"/>
      <c r="C44" s="18" t="str">
        <f>'LabData-Dynamite'!A62</f>
        <v>C7</v>
      </c>
      <c r="D44" s="20">
        <f>'LabData-Dynamite'!B62</f>
        <v>92.46</v>
      </c>
      <c r="E44" s="21">
        <f>'LabData-Dynamite'!C62</f>
        <v>0.71799999999999997</v>
      </c>
      <c r="F44" s="22">
        <f>'LabData-Dynamite'!D62</f>
        <v>128.77437325905291</v>
      </c>
      <c r="H44" s="23">
        <f t="shared" si="0"/>
        <v>0.70829349319729995</v>
      </c>
      <c r="I44" s="35">
        <v>1</v>
      </c>
      <c r="J44" s="36">
        <f t="shared" si="1"/>
        <v>-9.7065068027000212E-3</v>
      </c>
      <c r="K44" s="23">
        <f t="shared" si="2"/>
        <v>-1.3518811702924821E-2</v>
      </c>
      <c r="L44" s="24">
        <f t="shared" si="3"/>
        <v>1.8275826985913711E-4</v>
      </c>
    </row>
    <row r="45" spans="1:12" x14ac:dyDescent="0.5">
      <c r="A45" s="115"/>
      <c r="B45" s="115"/>
      <c r="C45" s="18" t="str">
        <f>'LabData-Dynamite'!A63</f>
        <v>C8</v>
      </c>
      <c r="D45" s="20">
        <f>'LabData-Dynamite'!B63</f>
        <v>105.31</v>
      </c>
      <c r="E45" s="21">
        <f>'LabData-Dynamite'!C63</f>
        <v>0.745</v>
      </c>
      <c r="F45" s="22">
        <f>'LabData-Dynamite'!D63</f>
        <v>141.35570469798657</v>
      </c>
      <c r="H45" s="23">
        <f t="shared" si="0"/>
        <v>0.74213976526033543</v>
      </c>
      <c r="I45" s="35">
        <v>1</v>
      </c>
      <c r="J45" s="36">
        <f t="shared" si="1"/>
        <v>-2.8602347396645689E-3</v>
      </c>
      <c r="K45" s="23">
        <f t="shared" si="2"/>
        <v>-3.8392412612947235E-3</v>
      </c>
      <c r="L45" s="24">
        <f t="shared" si="3"/>
        <v>1.4739773462427899E-5</v>
      </c>
    </row>
    <row r="46" spans="1:12" x14ac:dyDescent="0.5">
      <c r="A46" s="115"/>
      <c r="B46" s="115"/>
      <c r="C46" s="18" t="str">
        <f>'LabData-Dynamite'!A64</f>
        <v>C9</v>
      </c>
      <c r="D46" s="20">
        <f>'LabData-Dynamite'!B64</f>
        <v>119.34</v>
      </c>
      <c r="E46" s="21">
        <f>'LabData-Dynamite'!C64</f>
        <v>0.76900000000000002</v>
      </c>
      <c r="F46" s="22">
        <f>'LabData-Dynamite'!D64</f>
        <v>155.18855656697008</v>
      </c>
      <c r="H46" s="23">
        <f t="shared" si="0"/>
        <v>0.76456662574812939</v>
      </c>
      <c r="I46" s="35">
        <v>1</v>
      </c>
      <c r="J46" s="36">
        <f t="shared" si="1"/>
        <v>-4.4333742518706254E-3</v>
      </c>
      <c r="K46" s="23">
        <f t="shared" si="2"/>
        <v>-5.7651160622504884E-3</v>
      </c>
      <c r="L46" s="24">
        <f t="shared" si="3"/>
        <v>3.323656321121858E-5</v>
      </c>
    </row>
    <row r="47" spans="1:12" x14ac:dyDescent="0.5">
      <c r="A47" s="115"/>
      <c r="B47" s="115"/>
      <c r="C47" s="18" t="str">
        <f>'LabData-Dynamite'!A65</f>
        <v>C10</v>
      </c>
      <c r="D47" s="20">
        <f>'LabData-Dynamite'!B65</f>
        <v>134.01</v>
      </c>
      <c r="E47" s="21">
        <f>'LabData-Dynamite'!C65</f>
        <v>0.77900000000000003</v>
      </c>
      <c r="F47" s="22">
        <f>'LabData-Dynamite'!D65</f>
        <v>172.02824133504492</v>
      </c>
      <c r="H47" s="23">
        <f t="shared" si="0"/>
        <v>0.78182745711006774</v>
      </c>
      <c r="I47" s="35">
        <v>1</v>
      </c>
      <c r="J47" s="36">
        <f t="shared" si="1"/>
        <v>2.8274571100677104E-3</v>
      </c>
      <c r="K47" s="23">
        <f t="shared" si="2"/>
        <v>3.6295983441177282E-3</v>
      </c>
      <c r="L47" s="24">
        <f t="shared" si="3"/>
        <v>1.3173984139622154E-5</v>
      </c>
    </row>
    <row r="48" spans="1:12" x14ac:dyDescent="0.5">
      <c r="A48" s="115"/>
      <c r="B48" s="115"/>
      <c r="C48" s="18" t="str">
        <f>'LabData-Dynamite'!A66</f>
        <v>C11</v>
      </c>
      <c r="D48" s="20">
        <f>'LabData-Dynamite'!B66</f>
        <v>147</v>
      </c>
      <c r="E48" s="21">
        <f>'LabData-Dynamite'!C66</f>
        <v>0.79</v>
      </c>
      <c r="F48" s="22">
        <f>'LabData-Dynamite'!D66</f>
        <v>186.07594936708861</v>
      </c>
      <c r="H48" s="23">
        <f t="shared" si="0"/>
        <v>0.79423380934184673</v>
      </c>
      <c r="I48" s="35">
        <v>1</v>
      </c>
      <c r="J48" s="36">
        <f t="shared" si="1"/>
        <v>4.2338093418466949E-3</v>
      </c>
      <c r="K48" s="23">
        <f t="shared" si="2"/>
        <v>5.3592523314515122E-3</v>
      </c>
      <c r="L48" s="24">
        <f t="shared" si="3"/>
        <v>2.8721585552168468E-5</v>
      </c>
    </row>
    <row r="49" spans="1:12" x14ac:dyDescent="0.5">
      <c r="A49" s="115"/>
      <c r="B49" s="115"/>
      <c r="C49" s="18" t="str">
        <f>'LabData-Dynamite'!A67</f>
        <v>C12</v>
      </c>
      <c r="D49" s="20">
        <f>'LabData-Dynamite'!B67</f>
        <v>161</v>
      </c>
      <c r="E49" s="21">
        <f>'LabData-Dynamite'!C67</f>
        <v>0.80100000000000005</v>
      </c>
      <c r="F49" s="22">
        <f>'LabData-Dynamite'!D67</f>
        <v>200.99875156054929</v>
      </c>
      <c r="H49" s="23">
        <f t="shared" si="0"/>
        <v>0.80566016783468997</v>
      </c>
      <c r="I49" s="35">
        <v>1</v>
      </c>
      <c r="J49" s="36">
        <f t="shared" si="1"/>
        <v>4.6601678346899211E-3</v>
      </c>
      <c r="K49" s="23">
        <f t="shared" si="2"/>
        <v>5.8179373716478414E-3</v>
      </c>
      <c r="L49" s="24">
        <f t="shared" si="3"/>
        <v>3.3848395260416592E-5</v>
      </c>
    </row>
    <row r="50" spans="1:12" x14ac:dyDescent="0.5">
      <c r="A50" s="115"/>
      <c r="B50" s="115"/>
      <c r="C50" s="18" t="str">
        <f>'LabData-Dynamite'!A68</f>
        <v>C13</v>
      </c>
      <c r="D50" s="20">
        <f>'LabData-Dynamite'!B68</f>
        <v>175</v>
      </c>
      <c r="E50" s="21">
        <f>'LabData-Dynamite'!C68</f>
        <v>0.81200000000000006</v>
      </c>
      <c r="F50" s="22">
        <f>'LabData-Dynamite'!D68</f>
        <v>215.51724137931032</v>
      </c>
      <c r="H50" s="23">
        <f t="shared" si="0"/>
        <v>0.81565493557155466</v>
      </c>
      <c r="I50" s="35">
        <v>1</v>
      </c>
      <c r="J50" s="36">
        <f t="shared" si="1"/>
        <v>3.6549355715546072E-3</v>
      </c>
      <c r="K50" s="23">
        <f t="shared" si="2"/>
        <v>4.5011521817174965E-3</v>
      </c>
      <c r="L50" s="24">
        <f t="shared" si="3"/>
        <v>2.0260370962980178E-5</v>
      </c>
    </row>
    <row r="51" spans="1:12" x14ac:dyDescent="0.5">
      <c r="A51" s="115"/>
      <c r="B51" s="115"/>
      <c r="C51" s="18" t="str">
        <f>'LabData-Dynamite'!A69</f>
        <v>C14</v>
      </c>
      <c r="D51" s="20">
        <f>'LabData-Dynamite'!B69</f>
        <v>190</v>
      </c>
      <c r="E51" s="21">
        <f>'LabData-Dynamite'!C69</f>
        <v>0.82299999999999995</v>
      </c>
      <c r="F51" s="22">
        <f>'LabData-Dynamite'!D69</f>
        <v>230.86269744835968</v>
      </c>
      <c r="H51" s="23">
        <f t="shared" si="0"/>
        <v>0.82518511556487395</v>
      </c>
      <c r="I51" s="35">
        <v>1</v>
      </c>
      <c r="J51" s="36">
        <f t="shared" si="1"/>
        <v>2.1851155648739962E-3</v>
      </c>
      <c r="K51" s="23">
        <f t="shared" si="2"/>
        <v>2.6550614397010891E-3</v>
      </c>
      <c r="L51" s="24">
        <f t="shared" si="3"/>
        <v>7.0493512485876198E-6</v>
      </c>
    </row>
    <row r="52" spans="1:12" x14ac:dyDescent="0.5">
      <c r="A52" s="115"/>
      <c r="B52" s="115"/>
      <c r="C52" s="18" t="str">
        <f>'LabData-Dynamite'!A70</f>
        <v>C15</v>
      </c>
      <c r="D52" s="20">
        <f>'LabData-Dynamite'!B70</f>
        <v>206</v>
      </c>
      <c r="E52" s="21">
        <f>'LabData-Dynamite'!C70</f>
        <v>0.83299999999999996</v>
      </c>
      <c r="F52" s="22">
        <f>'LabData-Dynamite'!D70</f>
        <v>247.29891956782714</v>
      </c>
      <c r="H52" s="23">
        <f t="shared" si="0"/>
        <v>0.83431943955345245</v>
      </c>
      <c r="I52" s="35">
        <v>1</v>
      </c>
      <c r="J52" s="36">
        <f t="shared" si="1"/>
        <v>1.3194395534524839E-3</v>
      </c>
      <c r="K52" s="23">
        <f t="shared" si="2"/>
        <v>1.5839610485624057E-3</v>
      </c>
      <c r="L52" s="24">
        <f t="shared" si="3"/>
        <v>2.5089326033629155E-6</v>
      </c>
    </row>
    <row r="53" spans="1:12" x14ac:dyDescent="0.5">
      <c r="A53" s="115"/>
      <c r="B53" s="115"/>
      <c r="C53" s="18" t="str">
        <f>'LabData-Dynamite'!A71</f>
        <v>C16</v>
      </c>
      <c r="D53" s="20">
        <f>'LabData-Dynamite'!B71</f>
        <v>222</v>
      </c>
      <c r="E53" s="21">
        <f>'LabData-Dynamite'!C71</f>
        <v>0.84</v>
      </c>
      <c r="F53" s="22">
        <f>'LabData-Dynamite'!D71</f>
        <v>264.28571428571428</v>
      </c>
      <c r="H53" s="23">
        <f t="shared" si="0"/>
        <v>0.84261597759285389</v>
      </c>
      <c r="I53" s="35">
        <v>1</v>
      </c>
      <c r="J53" s="36">
        <f t="shared" si="1"/>
        <v>2.6159775928539242E-3</v>
      </c>
      <c r="K53" s="23">
        <f t="shared" si="2"/>
        <v>3.1142590391118148E-3</v>
      </c>
      <c r="L53" s="24">
        <f t="shared" si="3"/>
        <v>9.6986093626896437E-6</v>
      </c>
    </row>
    <row r="54" spans="1:12" x14ac:dyDescent="0.5">
      <c r="A54" s="115"/>
      <c r="B54" s="115"/>
      <c r="C54" s="18" t="str">
        <f>'LabData-Dynamite'!A72</f>
        <v>C17</v>
      </c>
      <c r="D54" s="20">
        <f>'LabData-Dynamite'!B72</f>
        <v>237</v>
      </c>
      <c r="E54" s="21">
        <f>'LabData-Dynamite'!C72</f>
        <v>0.84799999999999998</v>
      </c>
      <c r="F54" s="22">
        <f>'LabData-Dynamite'!D72</f>
        <v>279.48113207547169</v>
      </c>
      <c r="H54" s="23">
        <f t="shared" si="0"/>
        <v>0.84977776627040602</v>
      </c>
      <c r="I54" s="35">
        <v>1</v>
      </c>
      <c r="J54" s="36">
        <f t="shared" si="1"/>
        <v>1.7777662704060448E-3</v>
      </c>
      <c r="K54" s="23">
        <f t="shared" si="2"/>
        <v>2.0964224886863736E-3</v>
      </c>
      <c r="L54" s="24">
        <f t="shared" si="3"/>
        <v>4.3949872510699682E-6</v>
      </c>
    </row>
    <row r="55" spans="1:12" x14ac:dyDescent="0.5">
      <c r="A55" s="115"/>
      <c r="B55" s="115"/>
      <c r="C55" s="18" t="str">
        <f>'LabData-Dynamite'!A73</f>
        <v>C18</v>
      </c>
      <c r="D55" s="20">
        <f>'LabData-Dynamite'!B73</f>
        <v>251</v>
      </c>
      <c r="E55" s="21">
        <f>'LabData-Dynamite'!C73</f>
        <v>0.85299999999999998</v>
      </c>
      <c r="F55" s="22">
        <f>'LabData-Dynamite'!D73</f>
        <v>294.25556858147712</v>
      </c>
      <c r="H55" s="23">
        <f t="shared" si="0"/>
        <v>0.85601290116003159</v>
      </c>
      <c r="I55" s="35">
        <v>1</v>
      </c>
      <c r="J55" s="36">
        <f t="shared" si="1"/>
        <v>3.0129011600316113E-3</v>
      </c>
      <c r="K55" s="23">
        <f t="shared" si="2"/>
        <v>3.5321232825692981E-3</v>
      </c>
      <c r="L55" s="24">
        <f t="shared" si="3"/>
        <v>1.2475894883268114E-5</v>
      </c>
    </row>
    <row r="56" spans="1:12" x14ac:dyDescent="0.5">
      <c r="A56" s="115"/>
      <c r="B56" s="115"/>
      <c r="C56" s="18" t="str">
        <f>'LabData-Dynamite'!A74</f>
        <v>C19</v>
      </c>
      <c r="D56" s="20">
        <f>'LabData-Dynamite'!B74</f>
        <v>263</v>
      </c>
      <c r="E56" s="21">
        <f>'LabData-Dynamite'!C74</f>
        <v>0.85799999999999998</v>
      </c>
      <c r="F56" s="22">
        <f>'LabData-Dynamite'!D74</f>
        <v>306.52680652680652</v>
      </c>
      <c r="H56" s="23">
        <f t="shared" si="0"/>
        <v>0.86106004713855233</v>
      </c>
      <c r="I56" s="35">
        <v>1</v>
      </c>
      <c r="J56" s="36">
        <f t="shared" si="1"/>
        <v>3.0600471385523464E-3</v>
      </c>
      <c r="K56" s="23">
        <f t="shared" si="2"/>
        <v>3.5664885064712664E-3</v>
      </c>
      <c r="L56" s="24">
        <f t="shared" si="3"/>
        <v>1.2719840266791645E-5</v>
      </c>
    </row>
    <row r="57" spans="1:12" x14ac:dyDescent="0.5">
      <c r="A57" s="115"/>
      <c r="B57" s="115"/>
      <c r="C57" s="18" t="str">
        <f>'LabData-Dynamite'!A75</f>
        <v>C20</v>
      </c>
      <c r="D57" s="20">
        <f>'LabData-Dynamite'!B75</f>
        <v>275</v>
      </c>
      <c r="E57" s="21">
        <f>'LabData-Dynamite'!C75</f>
        <v>0.86299999999999999</v>
      </c>
      <c r="F57" s="22">
        <f>'LabData-Dynamite'!D75</f>
        <v>318.65585168018538</v>
      </c>
      <c r="H57" s="23">
        <f t="shared" si="0"/>
        <v>0.86586568988249368</v>
      </c>
      <c r="I57" s="35">
        <v>1</v>
      </c>
      <c r="J57" s="36">
        <f t="shared" si="1"/>
        <v>2.8656898824936938E-3</v>
      </c>
      <c r="K57" s="23">
        <f t="shared" si="2"/>
        <v>3.3206140005720671E-3</v>
      </c>
      <c r="L57" s="24">
        <f t="shared" si="3"/>
        <v>1.1026477340795228E-5</v>
      </c>
    </row>
    <row r="58" spans="1:12" x14ac:dyDescent="0.5">
      <c r="A58" s="115"/>
      <c r="B58" s="115"/>
      <c r="C58" s="18" t="str">
        <f>'LabData-Dynamite'!A76</f>
        <v>C21</v>
      </c>
      <c r="D58" s="20">
        <f>'LabData-Dynamite'!B76</f>
        <v>291</v>
      </c>
      <c r="E58" s="21">
        <f>'LabData-Dynamite'!C76</f>
        <v>0.86799999999999999</v>
      </c>
      <c r="F58" s="22">
        <f>'LabData-Dynamite'!D76</f>
        <v>335.25345622119818</v>
      </c>
      <c r="H58" s="23">
        <f t="shared" si="0"/>
        <v>0.87194135789700855</v>
      </c>
      <c r="I58" s="35">
        <v>1</v>
      </c>
      <c r="J58" s="36">
        <f t="shared" si="1"/>
        <v>3.9413578970085572E-3</v>
      </c>
      <c r="K58" s="23">
        <f t="shared" si="2"/>
        <v>4.5407349043877386E-3</v>
      </c>
      <c r="L58" s="24">
        <f t="shared" si="3"/>
        <v>2.0618273471925126E-5</v>
      </c>
    </row>
    <row r="59" spans="1:12" x14ac:dyDescent="0.5">
      <c r="A59" s="115"/>
      <c r="B59" s="115"/>
      <c r="C59" s="18" t="str">
        <f>'LabData-Dynamite'!A77</f>
        <v>C22</v>
      </c>
      <c r="D59" s="20">
        <f>'LabData-Dynamite'!B77</f>
        <v>305</v>
      </c>
      <c r="E59" s="21">
        <f>'LabData-Dynamite'!C77</f>
        <v>0.873</v>
      </c>
      <c r="F59" s="22">
        <f>'LabData-Dynamite'!D77</f>
        <v>349.36998854524626</v>
      </c>
      <c r="H59" s="23">
        <f t="shared" si="0"/>
        <v>0.87698207489271374</v>
      </c>
      <c r="I59" s="35">
        <v>1</v>
      </c>
      <c r="J59" s="36">
        <f t="shared" si="1"/>
        <v>3.9820748927137384E-3</v>
      </c>
      <c r="K59" s="23">
        <f t="shared" si="2"/>
        <v>4.5613687201761033E-3</v>
      </c>
      <c r="L59" s="24">
        <f t="shared" si="3"/>
        <v>2.0806084601400982E-5</v>
      </c>
    </row>
    <row r="60" spans="1:12" x14ac:dyDescent="0.5">
      <c r="A60" s="115"/>
      <c r="B60" s="115"/>
      <c r="C60" s="18" t="str">
        <f>'LabData-Dynamite'!A78</f>
        <v>C23</v>
      </c>
      <c r="D60" s="20">
        <f>'LabData-Dynamite'!B78</f>
        <v>318</v>
      </c>
      <c r="E60" s="21">
        <f>'LabData-Dynamite'!C78</f>
        <v>0.878</v>
      </c>
      <c r="F60" s="22">
        <f>'LabData-Dynamite'!D78</f>
        <v>362.1867881548975</v>
      </c>
      <c r="H60" s="23">
        <f t="shared" si="0"/>
        <v>0.88145789724261614</v>
      </c>
      <c r="I60" s="35">
        <v>1</v>
      </c>
      <c r="J60" s="36">
        <f t="shared" si="1"/>
        <v>3.457897242616137E-3</v>
      </c>
      <c r="K60" s="23">
        <f t="shared" si="2"/>
        <v>3.9383795473987892E-3</v>
      </c>
      <c r="L60" s="24">
        <f t="shared" si="3"/>
        <v>1.5510833459369092E-5</v>
      </c>
    </row>
    <row r="61" spans="1:12" x14ac:dyDescent="0.5">
      <c r="A61" s="115"/>
      <c r="B61" s="115"/>
      <c r="C61" s="18" t="str">
        <f>'LabData-Dynamite'!A79</f>
        <v>C24</v>
      </c>
      <c r="D61" s="20">
        <f>'LabData-Dynamite'!B79</f>
        <v>331</v>
      </c>
      <c r="E61" s="21">
        <f>'LabData-Dynamite'!C79</f>
        <v>0.88200000000000001</v>
      </c>
      <c r="F61" s="22">
        <f>'LabData-Dynamite'!D79</f>
        <v>375.28344671201813</v>
      </c>
      <c r="H61" s="23">
        <f t="shared" si="0"/>
        <v>0.88575555447376364</v>
      </c>
      <c r="I61" s="35">
        <v>1</v>
      </c>
      <c r="J61" s="36">
        <f t="shared" si="1"/>
        <v>3.7555544737636337E-3</v>
      </c>
      <c r="K61" s="23">
        <f t="shared" si="2"/>
        <v>4.257998269573281E-3</v>
      </c>
      <c r="L61" s="24">
        <f t="shared" si="3"/>
        <v>1.8130549263689057E-5</v>
      </c>
    </row>
    <row r="62" spans="1:12" x14ac:dyDescent="0.5">
      <c r="A62" s="115"/>
      <c r="B62" s="115"/>
      <c r="C62" s="18" t="str">
        <f>'LabData-Dynamite'!A80</f>
        <v>C25</v>
      </c>
      <c r="D62" s="20">
        <f>'LabData-Dynamite'!B80</f>
        <v>345</v>
      </c>
      <c r="E62" s="21">
        <f>'LabData-Dynamite'!C80</f>
        <v>0.88600000000000001</v>
      </c>
      <c r="F62" s="22">
        <f>'LabData-Dynamite'!D80</f>
        <v>389.3905191873589</v>
      </c>
      <c r="H62" s="23">
        <f t="shared" si="0"/>
        <v>0.89020278012369258</v>
      </c>
      <c r="I62" s="35">
        <v>1</v>
      </c>
      <c r="J62" s="36">
        <f t="shared" si="1"/>
        <v>4.2027801236925733E-3</v>
      </c>
      <c r="K62" s="23">
        <f t="shared" si="2"/>
        <v>4.7435441576665609E-3</v>
      </c>
      <c r="L62" s="24">
        <f t="shared" si="3"/>
        <v>2.2501211175732564E-5</v>
      </c>
    </row>
    <row r="63" spans="1:12" x14ac:dyDescent="0.5">
      <c r="A63" s="115"/>
      <c r="B63" s="115"/>
      <c r="C63" s="18" t="str">
        <f>'LabData-Dynamite'!A81</f>
        <v>C26</v>
      </c>
      <c r="D63" s="20">
        <f>'LabData-Dynamite'!B81</f>
        <v>359</v>
      </c>
      <c r="E63" s="21">
        <f>'LabData-Dynamite'!C81</f>
        <v>0.89</v>
      </c>
      <c r="F63" s="22">
        <f>'LabData-Dynamite'!D81</f>
        <v>403.37078651685391</v>
      </c>
      <c r="H63" s="23">
        <f t="shared" si="0"/>
        <v>0.89447897240241192</v>
      </c>
      <c r="I63" s="35">
        <v>1</v>
      </c>
      <c r="J63" s="36">
        <f t="shared" si="1"/>
        <v>4.4789724024119071E-3</v>
      </c>
      <c r="K63" s="23">
        <f t="shared" si="2"/>
        <v>5.0325532611369744E-3</v>
      </c>
      <c r="L63" s="24">
        <f t="shared" si="3"/>
        <v>2.5326592326180395E-5</v>
      </c>
    </row>
    <row r="64" spans="1:12" x14ac:dyDescent="0.5">
      <c r="A64" s="115"/>
      <c r="B64" s="115"/>
      <c r="C64" s="18" t="str">
        <f>'LabData-Dynamite'!A82</f>
        <v>C27</v>
      </c>
      <c r="D64" s="20">
        <f>'LabData-Dynamite'!B82</f>
        <v>374</v>
      </c>
      <c r="E64" s="21">
        <f>'LabData-Dynamite'!C82</f>
        <v>0.89400000000000002</v>
      </c>
      <c r="F64" s="22">
        <f>'LabData-Dynamite'!D82</f>
        <v>418.34451901565996</v>
      </c>
      <c r="H64" s="23">
        <f t="shared" si="0"/>
        <v>0.8988875921464794</v>
      </c>
      <c r="I64" s="35">
        <v>1</v>
      </c>
      <c r="J64" s="36">
        <f t="shared" si="1"/>
        <v>4.8875921464793803E-3</v>
      </c>
      <c r="K64" s="23">
        <f t="shared" si="2"/>
        <v>5.4671053092610515E-3</v>
      </c>
      <c r="L64" s="24">
        <f t="shared" si="3"/>
        <v>2.9889240462550379E-5</v>
      </c>
    </row>
    <row r="65" spans="1:12" x14ac:dyDescent="0.5">
      <c r="A65" s="115"/>
      <c r="B65" s="115"/>
      <c r="C65" s="18" t="str">
        <f>'LabData-Dynamite'!A83</f>
        <v>C28</v>
      </c>
      <c r="D65" s="20">
        <f>'LabData-Dynamite'!B83</f>
        <v>388</v>
      </c>
      <c r="E65" s="21">
        <f>'LabData-Dynamite'!C83</f>
        <v>0.89700000000000002</v>
      </c>
      <c r="F65" s="22">
        <f>'LabData-Dynamite'!D83</f>
        <v>432.55295429208473</v>
      </c>
      <c r="H65" s="23">
        <f t="shared" si="0"/>
        <v>0.90285441621138074</v>
      </c>
      <c r="I65" s="35">
        <v>1</v>
      </c>
      <c r="J65" s="36">
        <f t="shared" si="1"/>
        <v>5.8544162113807197E-3</v>
      </c>
      <c r="K65" s="23">
        <f t="shared" si="2"/>
        <v>6.5266624430108354E-3</v>
      </c>
      <c r="L65" s="24">
        <f t="shared" si="3"/>
        <v>4.2597322645008169E-5</v>
      </c>
    </row>
    <row r="66" spans="1:12" x14ac:dyDescent="0.5">
      <c r="A66" s="115"/>
      <c r="B66" s="115"/>
      <c r="C66" s="18" t="str">
        <f>'LabData-Dynamite'!A84</f>
        <v>C29</v>
      </c>
      <c r="D66" s="20">
        <f>'LabData-Dynamite'!B84</f>
        <v>402</v>
      </c>
      <c r="E66" s="21">
        <f>'LabData-Dynamite'!C84</f>
        <v>0.9</v>
      </c>
      <c r="F66" s="22">
        <f>'LabData-Dynamite'!D84</f>
        <v>446.66666666666663</v>
      </c>
      <c r="H66" s="23">
        <f t="shared" si="0"/>
        <v>0.90668992200489962</v>
      </c>
      <c r="I66" s="35">
        <v>1</v>
      </c>
      <c r="J66" s="36">
        <f t="shared" si="1"/>
        <v>6.6899220048995955E-3</v>
      </c>
      <c r="K66" s="23">
        <f t="shared" si="2"/>
        <v>7.4332466721106615E-3</v>
      </c>
      <c r="L66" s="24">
        <f t="shared" si="3"/>
        <v>5.5253156088444227E-5</v>
      </c>
    </row>
    <row r="67" spans="1:12" ht="16.149999999999999" thickBot="1" x14ac:dyDescent="0.55000000000000004">
      <c r="A67" s="116"/>
      <c r="B67" s="116"/>
      <c r="C67" s="25" t="str">
        <f>'LabData-Dynamite'!A85</f>
        <v>C30+</v>
      </c>
      <c r="D67" s="27">
        <f>'LabData-Dynamite'!B85</f>
        <v>527.75</v>
      </c>
      <c r="E67" s="28">
        <f>'LabData-Dynamite'!C85</f>
        <v>0.92500000000000004</v>
      </c>
      <c r="F67" s="29">
        <f>'LabData-Dynamite'!D85</f>
        <v>570.54054054054052</v>
      </c>
      <c r="H67" s="23">
        <f t="shared" si="0"/>
        <v>0.9365688703351609</v>
      </c>
      <c r="I67" s="35">
        <v>1</v>
      </c>
      <c r="J67" s="36">
        <f t="shared" si="1"/>
        <v>1.1568870335160852E-2</v>
      </c>
      <c r="K67" s="23">
        <f t="shared" si="2"/>
        <v>1.2506886848822542E-2</v>
      </c>
      <c r="L67" s="24">
        <f t="shared" si="3"/>
        <v>1.5642221864925026E-4</v>
      </c>
    </row>
  </sheetData>
  <mergeCells count="9">
    <mergeCell ref="A15:A21"/>
    <mergeCell ref="A22:A38"/>
    <mergeCell ref="A39:A67"/>
    <mergeCell ref="B17:B21"/>
    <mergeCell ref="B22:B30"/>
    <mergeCell ref="B31:B33"/>
    <mergeCell ref="B34:B38"/>
    <mergeCell ref="B39:B42"/>
    <mergeCell ref="B43:B67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8"/>
  <sheetViews>
    <sheetView workbookViewId="0">
      <selection activeCell="I9" sqref="I9"/>
    </sheetView>
  </sheetViews>
  <sheetFormatPr defaultColWidth="9" defaultRowHeight="15.75" x14ac:dyDescent="0.5"/>
  <cols>
    <col min="1" max="1" width="23" style="10" bestFit="1" customWidth="1"/>
    <col min="2" max="2" width="10.3984375" style="10" bestFit="1" customWidth="1"/>
    <col min="3" max="3" width="9" style="10"/>
    <col min="4" max="4" width="10.86328125" style="10" customWidth="1"/>
    <col min="5" max="5" width="9" style="10"/>
    <col min="6" max="6" width="9.59765625" style="10" bestFit="1" customWidth="1"/>
    <col min="7" max="8" width="9" style="10"/>
    <col min="9" max="9" width="9.3984375" style="10" bestFit="1" customWidth="1"/>
    <col min="10" max="10" width="10.1328125" style="10" bestFit="1" customWidth="1"/>
    <col min="11" max="16384" width="9" style="10"/>
  </cols>
  <sheetData>
    <row r="1" spans="1:12" x14ac:dyDescent="0.5">
      <c r="A1" s="42" t="s">
        <v>0</v>
      </c>
    </row>
    <row r="2" spans="1:12" x14ac:dyDescent="0.5">
      <c r="A2" s="42" t="s">
        <v>1</v>
      </c>
    </row>
    <row r="3" spans="1:12" x14ac:dyDescent="0.5">
      <c r="A3" s="13">
        <v>42665</v>
      </c>
    </row>
    <row r="4" spans="1:12" x14ac:dyDescent="0.5">
      <c r="A4" s="13"/>
    </row>
    <row r="7" spans="1:12" x14ac:dyDescent="0.5">
      <c r="B7" s="42" t="s">
        <v>97</v>
      </c>
      <c r="C7" s="42"/>
      <c r="D7" s="42"/>
      <c r="E7" s="10" t="str">
        <f>AllThreeSamples!H6</f>
        <v>Søreide Model</v>
      </c>
      <c r="H7" s="8" t="s">
        <v>102</v>
      </c>
      <c r="I7" s="42"/>
    </row>
    <row r="8" spans="1:12" x14ac:dyDescent="0.5">
      <c r="B8" s="42" t="s">
        <v>98</v>
      </c>
      <c r="C8" s="42"/>
      <c r="D8" s="42"/>
      <c r="E8" s="10" t="str">
        <f>AllThreeSamples!H7</f>
        <v>Best-Fit to All Data</v>
      </c>
      <c r="H8" s="8" t="s">
        <v>113</v>
      </c>
      <c r="I8" s="42"/>
    </row>
    <row r="9" spans="1:12" x14ac:dyDescent="0.5">
      <c r="A9" s="10" t="s">
        <v>101</v>
      </c>
      <c r="B9" s="10" t="s">
        <v>99</v>
      </c>
      <c r="C9" s="10" t="s">
        <v>100</v>
      </c>
      <c r="E9" s="10" t="str">
        <f>AllThreeSamples!H8</f>
        <v>MWo</v>
      </c>
      <c r="F9" s="79">
        <f>AllThreeSamples!I8</f>
        <v>84</v>
      </c>
      <c r="H9" s="10" t="s">
        <v>107</v>
      </c>
      <c r="I9" s="12">
        <v>79.828883693788114</v>
      </c>
    </row>
    <row r="10" spans="1:12" x14ac:dyDescent="0.5">
      <c r="A10" s="11">
        <v>84</v>
      </c>
      <c r="B10" s="11">
        <v>0.98740000000000006</v>
      </c>
      <c r="C10" s="11">
        <v>41.643999999999998</v>
      </c>
      <c r="E10" s="10" t="str">
        <f>AllThreeSamples!H9</f>
        <v>Exp</v>
      </c>
      <c r="F10" s="79">
        <f>AllThreeSamples!I9</f>
        <v>0.26935293964953833</v>
      </c>
      <c r="H10" s="10" t="s">
        <v>103</v>
      </c>
      <c r="I10" s="12">
        <v>8.5007160845715163E-2</v>
      </c>
      <c r="L10" s="42" t="s">
        <v>115</v>
      </c>
    </row>
    <row r="11" spans="1:12" x14ac:dyDescent="0.5">
      <c r="E11" s="10" t="str">
        <f>AllThreeSamples!H10</f>
        <v>Cf</v>
      </c>
      <c r="F11" s="79">
        <f>AllThreeSamples!I10</f>
        <v>6.7399171800683985E-2</v>
      </c>
      <c r="H11" s="10" t="s">
        <v>104</v>
      </c>
      <c r="I11" s="12">
        <v>0.55656022685766726</v>
      </c>
      <c r="L11" s="42" t="s">
        <v>112</v>
      </c>
    </row>
    <row r="12" spans="1:12" x14ac:dyDescent="0.5">
      <c r="E12" s="10" t="str">
        <f>AllThreeSamples!H11</f>
        <v>SGo</v>
      </c>
      <c r="F12" s="79">
        <f>AllThreeSamples!I11</f>
        <v>0.58849689290174723</v>
      </c>
      <c r="H12" s="10" t="s">
        <v>108</v>
      </c>
      <c r="I12" s="12">
        <v>0</v>
      </c>
      <c r="L12" s="49">
        <f>SUM(L16:L88)</f>
        <v>0.41982044232396837</v>
      </c>
    </row>
    <row r="14" spans="1:12" x14ac:dyDescent="0.5">
      <c r="A14" s="42" t="s">
        <v>105</v>
      </c>
      <c r="B14" s="42" t="s">
        <v>106</v>
      </c>
      <c r="C14" s="42" t="s">
        <v>84</v>
      </c>
      <c r="D14" s="42"/>
      <c r="E14" s="42" t="s">
        <v>84</v>
      </c>
      <c r="F14" s="42"/>
      <c r="G14" s="42"/>
      <c r="H14" s="42" t="s">
        <v>84</v>
      </c>
      <c r="I14" s="42" t="s">
        <v>109</v>
      </c>
      <c r="J14" s="42" t="s">
        <v>114</v>
      </c>
      <c r="K14" s="42" t="s">
        <v>110</v>
      </c>
      <c r="L14" s="64" t="s">
        <v>174</v>
      </c>
    </row>
    <row r="15" spans="1:12" x14ac:dyDescent="0.5">
      <c r="I15" s="80"/>
    </row>
    <row r="16" spans="1:12" x14ac:dyDescent="0.5">
      <c r="A16" s="81">
        <f>A10</f>
        <v>84</v>
      </c>
      <c r="B16" s="47">
        <f>$B$10*A16+$C$10</f>
        <v>124.5856</v>
      </c>
      <c r="C16" s="23">
        <f>A16/B16</f>
        <v>0.67423522461664909</v>
      </c>
      <c r="E16" s="23">
        <f>$F$12+($F$11*(A16-$F$9)^$F$10)</f>
        <v>0.58849689290174723</v>
      </c>
      <c r="H16" s="23">
        <f>$I$12+($I$11*(A16-$I$9)^$I$10)</f>
        <v>0.62840271738704412</v>
      </c>
      <c r="I16" s="23">
        <f>H16-C16</f>
        <v>-4.5832507229604968E-2</v>
      </c>
      <c r="J16" s="23">
        <f>(H16-C16)/C16</f>
        <v>-6.7977028722674679E-2</v>
      </c>
      <c r="K16" s="11">
        <v>0</v>
      </c>
      <c r="L16" s="23">
        <f>(K16*J16)^2</f>
        <v>0</v>
      </c>
    </row>
    <row r="17" spans="1:12" x14ac:dyDescent="0.5">
      <c r="A17" s="11">
        <v>90</v>
      </c>
      <c r="B17" s="47">
        <f t="shared" ref="B17:B80" si="0">$B$10*A17+$C$10</f>
        <v>130.51</v>
      </c>
      <c r="C17" s="23">
        <f t="shared" ref="C17:C80" si="1">A17/B17</f>
        <v>0.68960232932342358</v>
      </c>
      <c r="E17" s="23">
        <f>$F$12+($F$11*(A17-$F$9)^$F$10)</f>
        <v>0.6977042474297579</v>
      </c>
      <c r="H17" s="23">
        <f t="shared" ref="H17:H80" si="2">$I$12+($I$11*(A17-$I$9)^$I$10)</f>
        <v>0.67786890684677359</v>
      </c>
      <c r="I17" s="23">
        <f t="shared" ref="I17:I80" si="3">H17-C17</f>
        <v>-1.1733422476649991E-2</v>
      </c>
      <c r="J17" s="23">
        <f t="shared" ref="J17:J80" si="4">(H17-C17)/C17</f>
        <v>-1.7014766304750999E-2</v>
      </c>
      <c r="K17" s="11">
        <v>10</v>
      </c>
      <c r="L17" s="23">
        <f t="shared" ref="L17:L80" si="5">(K17*J17)^2</f>
        <v>2.8950227240529001E-2</v>
      </c>
    </row>
    <row r="18" spans="1:12" x14ac:dyDescent="0.5">
      <c r="A18" s="11">
        <v>100</v>
      </c>
      <c r="B18" s="47">
        <f t="shared" si="0"/>
        <v>140.38400000000001</v>
      </c>
      <c r="C18" s="23">
        <f t="shared" si="1"/>
        <v>0.71233188967403682</v>
      </c>
      <c r="E18" s="23">
        <f>$F$12+($F$11*(A18-$F$9)^$F$10)</f>
        <v>0.73072578169316427</v>
      </c>
      <c r="H18" s="23">
        <f t="shared" si="2"/>
        <v>0.71849467650062737</v>
      </c>
      <c r="I18" s="23">
        <f t="shared" si="3"/>
        <v>6.1627868265905494E-3</v>
      </c>
      <c r="J18" s="23">
        <f t="shared" si="4"/>
        <v>8.6515666586408774E-3</v>
      </c>
      <c r="K18" s="11">
        <v>10</v>
      </c>
      <c r="L18" s="23">
        <f t="shared" si="5"/>
        <v>7.4849605648906479E-3</v>
      </c>
    </row>
    <row r="19" spans="1:12" x14ac:dyDescent="0.5">
      <c r="A19" s="11">
        <v>110</v>
      </c>
      <c r="B19" s="47">
        <f t="shared" si="0"/>
        <v>150.25800000000001</v>
      </c>
      <c r="C19" s="23">
        <f t="shared" si="1"/>
        <v>0.73207416576821194</v>
      </c>
      <c r="E19" s="23">
        <f t="shared" ref="E19:E80" si="6">$F$12+($F$11*(A19-$F$9)^$F$10)</f>
        <v>0.75059643601633175</v>
      </c>
      <c r="H19" s="23">
        <f t="shared" si="2"/>
        <v>0.74351208123500656</v>
      </c>
      <c r="I19" s="23">
        <f t="shared" si="3"/>
        <v>1.1437915466794624E-2</v>
      </c>
      <c r="J19" s="23">
        <f t="shared" si="4"/>
        <v>1.5623984565542062E-2</v>
      </c>
      <c r="K19" s="11">
        <v>10</v>
      </c>
      <c r="L19" s="23">
        <f t="shared" si="5"/>
        <v>2.4410889370429657E-2</v>
      </c>
    </row>
    <row r="20" spans="1:12" x14ac:dyDescent="0.5">
      <c r="A20" s="11">
        <v>120</v>
      </c>
      <c r="B20" s="47">
        <f t="shared" si="0"/>
        <v>160.13200000000001</v>
      </c>
      <c r="C20" s="23">
        <f t="shared" si="1"/>
        <v>0.74938176004796042</v>
      </c>
      <c r="E20" s="23">
        <f t="shared" si="6"/>
        <v>0.76544634145395607</v>
      </c>
      <c r="H20" s="23">
        <f t="shared" si="2"/>
        <v>0.76182695405236778</v>
      </c>
      <c r="I20" s="23">
        <f t="shared" si="3"/>
        <v>1.2445194004407356E-2</v>
      </c>
      <c r="J20" s="23">
        <f t="shared" si="4"/>
        <v>1.6607281719281324E-2</v>
      </c>
      <c r="K20" s="11">
        <v>10</v>
      </c>
      <c r="L20" s="23">
        <f t="shared" si="5"/>
        <v>2.7580180610357569E-2</v>
      </c>
    </row>
    <row r="21" spans="1:12" x14ac:dyDescent="0.5">
      <c r="A21" s="11">
        <v>130</v>
      </c>
      <c r="B21" s="47">
        <f t="shared" si="0"/>
        <v>170.006</v>
      </c>
      <c r="C21" s="23">
        <f t="shared" si="1"/>
        <v>0.7646788936861052</v>
      </c>
      <c r="E21" s="23">
        <f t="shared" si="6"/>
        <v>0.77752364395863494</v>
      </c>
      <c r="H21" s="23">
        <f t="shared" si="2"/>
        <v>0.77635957571084901</v>
      </c>
      <c r="I21" s="23">
        <f t="shared" si="3"/>
        <v>1.1680682024743816E-2</v>
      </c>
      <c r="J21" s="23">
        <f t="shared" si="4"/>
        <v>1.527527714075844E-2</v>
      </c>
      <c r="K21" s="11">
        <v>10</v>
      </c>
      <c r="L21" s="23">
        <f t="shared" si="5"/>
        <v>2.3333409172697731E-2</v>
      </c>
    </row>
    <row r="22" spans="1:12" x14ac:dyDescent="0.5">
      <c r="A22" s="11">
        <v>140</v>
      </c>
      <c r="B22" s="47">
        <f t="shared" si="0"/>
        <v>179.88000000000002</v>
      </c>
      <c r="C22" s="23">
        <f t="shared" si="1"/>
        <v>0.77829664220591499</v>
      </c>
      <c r="E22" s="23">
        <f t="shared" si="6"/>
        <v>0.78780921277745419</v>
      </c>
      <c r="H22" s="23">
        <f t="shared" si="2"/>
        <v>0.7884477081915412</v>
      </c>
      <c r="I22" s="23">
        <f t="shared" si="3"/>
        <v>1.0151065985626206E-2</v>
      </c>
      <c r="J22" s="23">
        <f t="shared" si="4"/>
        <v>1.3042669639246015E-2</v>
      </c>
      <c r="K22" s="11">
        <v>10</v>
      </c>
      <c r="L22" s="23">
        <f t="shared" si="5"/>
        <v>1.7011123131850978E-2</v>
      </c>
    </row>
    <row r="23" spans="1:12" x14ac:dyDescent="0.5">
      <c r="A23" s="11">
        <v>150</v>
      </c>
      <c r="B23" s="47">
        <f t="shared" si="0"/>
        <v>189.75400000000002</v>
      </c>
      <c r="C23" s="23">
        <f t="shared" si="1"/>
        <v>0.7904971700201312</v>
      </c>
      <c r="E23" s="23">
        <f t="shared" si="6"/>
        <v>0.79682797412897</v>
      </c>
      <c r="H23" s="23">
        <f t="shared" si="2"/>
        <v>0.79881985369405228</v>
      </c>
      <c r="I23" s="23">
        <f t="shared" si="3"/>
        <v>8.322683673921083E-3</v>
      </c>
      <c r="J23" s="23">
        <f t="shared" si="4"/>
        <v>1.0528416785741476E-2</v>
      </c>
      <c r="K23" s="11">
        <v>10</v>
      </c>
      <c r="L23" s="23">
        <f t="shared" si="5"/>
        <v>1.1084756001428287E-2</v>
      </c>
    </row>
    <row r="24" spans="1:12" x14ac:dyDescent="0.5">
      <c r="A24" s="11">
        <v>160</v>
      </c>
      <c r="B24" s="47">
        <f t="shared" si="0"/>
        <v>199.62800000000001</v>
      </c>
      <c r="C24" s="23">
        <f t="shared" si="1"/>
        <v>0.80149077283747761</v>
      </c>
      <c r="E24" s="23">
        <f t="shared" si="6"/>
        <v>0.80489687972107182</v>
      </c>
      <c r="H24" s="23">
        <f t="shared" si="2"/>
        <v>0.80791807770010793</v>
      </c>
      <c r="I24" s="23">
        <f t="shared" si="3"/>
        <v>6.4273048626303231E-3</v>
      </c>
      <c r="J24" s="23">
        <f t="shared" si="4"/>
        <v>8.0191875944822886E-3</v>
      </c>
      <c r="K24" s="11">
        <v>10</v>
      </c>
      <c r="L24" s="23">
        <f t="shared" si="5"/>
        <v>6.4307369675498625E-3</v>
      </c>
    </row>
    <row r="25" spans="1:12" x14ac:dyDescent="0.5">
      <c r="A25" s="11">
        <v>170</v>
      </c>
      <c r="B25" s="47">
        <f t="shared" si="0"/>
        <v>209.50200000000001</v>
      </c>
      <c r="C25" s="23">
        <f t="shared" si="1"/>
        <v>0.81144810073412188</v>
      </c>
      <c r="E25" s="23">
        <f t="shared" si="6"/>
        <v>0.81222338054729204</v>
      </c>
      <c r="H25" s="23">
        <f t="shared" si="2"/>
        <v>0.81603145633430474</v>
      </c>
      <c r="I25" s="23">
        <f t="shared" si="3"/>
        <v>4.583355600182859E-3</v>
      </c>
      <c r="J25" s="23">
        <f t="shared" si="4"/>
        <v>5.6483656761735839E-3</v>
      </c>
      <c r="K25" s="11">
        <v>10</v>
      </c>
      <c r="L25" s="23">
        <f t="shared" si="5"/>
        <v>3.190403481177587E-3</v>
      </c>
    </row>
    <row r="26" spans="1:12" x14ac:dyDescent="0.5">
      <c r="A26" s="11">
        <v>180</v>
      </c>
      <c r="B26" s="47">
        <f t="shared" si="0"/>
        <v>219.376</v>
      </c>
      <c r="C26" s="23">
        <f t="shared" si="1"/>
        <v>0.82050908030048864</v>
      </c>
      <c r="E26" s="23">
        <f t="shared" si="6"/>
        <v>0.81895136685734049</v>
      </c>
      <c r="H26" s="23">
        <f t="shared" si="2"/>
        <v>0.82335970330438324</v>
      </c>
      <c r="I26" s="23">
        <f t="shared" si="3"/>
        <v>2.8506230038946034E-3</v>
      </c>
      <c r="J26" s="23">
        <f t="shared" si="4"/>
        <v>3.474212622791014E-3</v>
      </c>
      <c r="K26" s="11">
        <v>10</v>
      </c>
      <c r="L26" s="23">
        <f t="shared" si="5"/>
        <v>1.2070153348360416E-3</v>
      </c>
    </row>
    <row r="27" spans="1:12" x14ac:dyDescent="0.5">
      <c r="A27" s="11">
        <v>190</v>
      </c>
      <c r="B27" s="47">
        <f t="shared" si="0"/>
        <v>229.25000000000003</v>
      </c>
      <c r="C27" s="23">
        <f t="shared" si="1"/>
        <v>0.82878953107960729</v>
      </c>
      <c r="E27" s="23">
        <f t="shared" si="6"/>
        <v>0.82518511556487395</v>
      </c>
      <c r="H27" s="23">
        <f t="shared" si="2"/>
        <v>0.83004674157646319</v>
      </c>
      <c r="I27" s="23">
        <f t="shared" si="3"/>
        <v>1.2572104968558984E-3</v>
      </c>
      <c r="J27" s="23">
        <f t="shared" si="4"/>
        <v>1.5169237179169198E-3</v>
      </c>
      <c r="K27" s="11">
        <v>10</v>
      </c>
      <c r="L27" s="23">
        <f t="shared" si="5"/>
        <v>2.3010575659788911E-4</v>
      </c>
    </row>
    <row r="28" spans="1:12" x14ac:dyDescent="0.5">
      <c r="A28" s="11">
        <v>200</v>
      </c>
      <c r="B28" s="47">
        <f t="shared" si="0"/>
        <v>239.12400000000002</v>
      </c>
      <c r="C28" s="23">
        <f t="shared" si="1"/>
        <v>0.83638614275438672</v>
      </c>
      <c r="E28" s="23">
        <f t="shared" si="6"/>
        <v>0.83100283701462152</v>
      </c>
      <c r="H28" s="23">
        <f t="shared" si="2"/>
        <v>0.83619981785592445</v>
      </c>
      <c r="I28" s="23">
        <f t="shared" si="3"/>
        <v>-1.8632489846226452E-4</v>
      </c>
      <c r="J28" s="23">
        <f t="shared" si="4"/>
        <v>-2.2277377509945275E-4</v>
      </c>
      <c r="K28" s="11">
        <v>10</v>
      </c>
      <c r="L28" s="23">
        <f t="shared" si="5"/>
        <v>4.9628154872061552E-6</v>
      </c>
    </row>
    <row r="29" spans="1:12" x14ac:dyDescent="0.5">
      <c r="A29" s="11">
        <v>210</v>
      </c>
      <c r="B29" s="47">
        <f t="shared" si="0"/>
        <v>248.99800000000002</v>
      </c>
      <c r="C29" s="23">
        <f t="shared" si="1"/>
        <v>0.84338026811460332</v>
      </c>
      <c r="E29" s="23">
        <f t="shared" si="6"/>
        <v>0.83646483662511883</v>
      </c>
      <c r="H29" s="23">
        <f t="shared" si="2"/>
        <v>0.84190105272761528</v>
      </c>
      <c r="I29" s="23">
        <f t="shared" si="3"/>
        <v>-1.4792153869880309E-3</v>
      </c>
      <c r="J29" s="23">
        <f t="shared" si="4"/>
        <v>-1.7539127282345033E-3</v>
      </c>
      <c r="K29" s="11">
        <v>10</v>
      </c>
      <c r="L29" s="23">
        <f t="shared" si="5"/>
        <v>3.0762098582629992E-4</v>
      </c>
    </row>
    <row r="30" spans="1:12" x14ac:dyDescent="0.5">
      <c r="A30" s="11">
        <v>220</v>
      </c>
      <c r="B30" s="47">
        <f t="shared" si="0"/>
        <v>258.87200000000001</v>
      </c>
      <c r="C30" s="23">
        <f t="shared" si="1"/>
        <v>0.84984084798664972</v>
      </c>
      <c r="E30" s="23">
        <f t="shared" si="6"/>
        <v>0.84161868509804627</v>
      </c>
      <c r="H30" s="23">
        <f t="shared" si="2"/>
        <v>0.8472147622039955</v>
      </c>
      <c r="I30" s="23">
        <f t="shared" si="3"/>
        <v>-2.6260857826542194E-3</v>
      </c>
      <c r="J30" s="23">
        <f t="shared" si="4"/>
        <v>-3.0900912669421052E-3</v>
      </c>
      <c r="K30" s="11">
        <v>10</v>
      </c>
      <c r="L30" s="23">
        <f t="shared" si="5"/>
        <v>9.5486640380318649E-4</v>
      </c>
    </row>
    <row r="31" spans="1:12" x14ac:dyDescent="0.5">
      <c r="A31" s="11">
        <v>230</v>
      </c>
      <c r="B31" s="47">
        <f t="shared" si="0"/>
        <v>268.74599999999998</v>
      </c>
      <c r="C31" s="23">
        <f t="shared" si="1"/>
        <v>0.85582669137401124</v>
      </c>
      <c r="E31" s="23">
        <f t="shared" si="6"/>
        <v>0.84650263055311648</v>
      </c>
      <c r="H31" s="23">
        <f t="shared" si="2"/>
        <v>0.85219228536299119</v>
      </c>
      <c r="I31" s="23">
        <f t="shared" si="3"/>
        <v>-3.6344060110200527E-3</v>
      </c>
      <c r="J31" s="23">
        <f t="shared" si="4"/>
        <v>-4.2466612079895437E-3</v>
      </c>
      <c r="K31" s="11">
        <v>10</v>
      </c>
      <c r="L31" s="23">
        <f t="shared" si="5"/>
        <v>1.8034131415443212E-3</v>
      </c>
    </row>
    <row r="32" spans="1:12" x14ac:dyDescent="0.5">
      <c r="A32" s="11">
        <v>240</v>
      </c>
      <c r="B32" s="47">
        <f t="shared" si="0"/>
        <v>278.62</v>
      </c>
      <c r="C32" s="23">
        <f t="shared" si="1"/>
        <v>0.86138827076304647</v>
      </c>
      <c r="E32" s="23">
        <f t="shared" si="6"/>
        <v>0.8511479285271335</v>
      </c>
      <c r="H32" s="23">
        <f t="shared" si="2"/>
        <v>0.85687527450252221</v>
      </c>
      <c r="I32" s="23">
        <f t="shared" si="3"/>
        <v>-4.5129962605242602E-3</v>
      </c>
      <c r="J32" s="23">
        <f t="shared" si="4"/>
        <v>-5.2392125754469557E-3</v>
      </c>
      <c r="K32" s="11">
        <v>10</v>
      </c>
      <c r="L32" s="23">
        <f t="shared" si="5"/>
        <v>2.7449348410721521E-3</v>
      </c>
    </row>
    <row r="33" spans="1:12" x14ac:dyDescent="0.5">
      <c r="A33" s="11">
        <v>250</v>
      </c>
      <c r="B33" s="47">
        <f t="shared" si="0"/>
        <v>288.49400000000003</v>
      </c>
      <c r="C33" s="23">
        <f t="shared" si="1"/>
        <v>0.86656914875179369</v>
      </c>
      <c r="E33" s="23">
        <f t="shared" si="6"/>
        <v>0.85558047961680983</v>
      </c>
      <c r="H33" s="23">
        <f t="shared" si="2"/>
        <v>0.86129800140972645</v>
      </c>
      <c r="I33" s="23">
        <f t="shared" si="3"/>
        <v>-5.2711473420672394E-3</v>
      </c>
      <c r="J33" s="23">
        <f t="shared" si="4"/>
        <v>-6.0827775252093857E-3</v>
      </c>
      <c r="K33" s="11">
        <v>10</v>
      </c>
      <c r="L33" s="23">
        <f t="shared" si="5"/>
        <v>3.7000182421192424E-3</v>
      </c>
    </row>
    <row r="34" spans="1:12" x14ac:dyDescent="0.5">
      <c r="A34" s="11">
        <v>260</v>
      </c>
      <c r="B34" s="47">
        <f t="shared" si="0"/>
        <v>298.36799999999999</v>
      </c>
      <c r="C34" s="23">
        <f t="shared" si="1"/>
        <v>0.8714071214071214</v>
      </c>
      <c r="E34" s="23">
        <f t="shared" si="6"/>
        <v>0.859822009343995</v>
      </c>
      <c r="H34" s="23">
        <f t="shared" si="2"/>
        <v>0.86548901361770092</v>
      </c>
      <c r="I34" s="23">
        <f t="shared" si="3"/>
        <v>-5.9181077894204792E-3</v>
      </c>
      <c r="J34" s="23">
        <f t="shared" si="4"/>
        <v>-6.7914384035146526E-3</v>
      </c>
      <c r="K34" s="11">
        <v>10</v>
      </c>
      <c r="L34" s="23">
        <f t="shared" si="5"/>
        <v>4.6123635588733647E-3</v>
      </c>
    </row>
    <row r="35" spans="1:12" x14ac:dyDescent="0.5">
      <c r="A35" s="11">
        <v>270</v>
      </c>
      <c r="B35" s="47">
        <f t="shared" si="0"/>
        <v>308.24200000000002</v>
      </c>
      <c r="C35" s="23">
        <f t="shared" si="1"/>
        <v>0.87593514186905086</v>
      </c>
      <c r="E35" s="23">
        <f t="shared" si="6"/>
        <v>0.86389093665708827</v>
      </c>
      <c r="H35" s="23">
        <f t="shared" si="2"/>
        <v>0.86947234922506067</v>
      </c>
      <c r="I35" s="23">
        <f t="shared" si="3"/>
        <v>-6.4627926439901895E-3</v>
      </c>
      <c r="J35" s="23">
        <f t="shared" si="4"/>
        <v>-7.378163445069719E-3</v>
      </c>
      <c r="K35" s="11">
        <v>10</v>
      </c>
      <c r="L35" s="23">
        <f t="shared" si="5"/>
        <v>5.443729582216306E-3</v>
      </c>
    </row>
    <row r="36" spans="1:12" x14ac:dyDescent="0.5">
      <c r="A36" s="11">
        <v>280</v>
      </c>
      <c r="B36" s="47">
        <f t="shared" si="0"/>
        <v>318.11600000000004</v>
      </c>
      <c r="C36" s="23">
        <f t="shared" si="1"/>
        <v>0.88018207194859721</v>
      </c>
      <c r="E36" s="23">
        <f t="shared" si="6"/>
        <v>0.86780302537455734</v>
      </c>
      <c r="H36" s="23">
        <f t="shared" si="2"/>
        <v>0.87326844461985664</v>
      </c>
      <c r="I36" s="23">
        <f t="shared" si="3"/>
        <v>-6.9136273287405681E-3</v>
      </c>
      <c r="J36" s="23">
        <f t="shared" si="4"/>
        <v>-7.8547695403915537E-3</v>
      </c>
      <c r="K36" s="11">
        <v>10</v>
      </c>
      <c r="L36" s="23">
        <f t="shared" si="5"/>
        <v>6.1697404532662942E-3</v>
      </c>
    </row>
    <row r="37" spans="1:12" x14ac:dyDescent="0.5">
      <c r="A37" s="11">
        <v>290</v>
      </c>
      <c r="B37" s="47">
        <f t="shared" si="0"/>
        <v>327.99</v>
      </c>
      <c r="C37" s="23">
        <f t="shared" si="1"/>
        <v>0.88417329796640143</v>
      </c>
      <c r="E37" s="23">
        <f t="shared" si="6"/>
        <v>0.87157188100443816</v>
      </c>
      <c r="H37" s="23">
        <f t="shared" si="2"/>
        <v>0.87689482398267404</v>
      </c>
      <c r="I37" s="23">
        <f t="shared" si="3"/>
        <v>-7.2784739837273849E-3</v>
      </c>
      <c r="J37" s="23">
        <f t="shared" si="4"/>
        <v>-8.2319540755956717E-3</v>
      </c>
      <c r="K37" s="11">
        <v>10</v>
      </c>
      <c r="L37" s="23">
        <f t="shared" si="5"/>
        <v>6.776506790271618E-3</v>
      </c>
    </row>
    <row r="38" spans="1:12" x14ac:dyDescent="0.5">
      <c r="A38" s="11">
        <v>300</v>
      </c>
      <c r="B38" s="47">
        <f t="shared" si="0"/>
        <v>337.86400000000003</v>
      </c>
      <c r="C38" s="23">
        <f t="shared" si="1"/>
        <v>0.88793123860488232</v>
      </c>
      <c r="E38" s="23">
        <f t="shared" si="6"/>
        <v>0.87520933528491818</v>
      </c>
      <c r="H38" s="23">
        <f t="shared" si="2"/>
        <v>0.88036663077155142</v>
      </c>
      <c r="I38" s="23">
        <f t="shared" si="3"/>
        <v>-7.5646078333309053E-3</v>
      </c>
      <c r="J38" s="23">
        <f t="shared" si="4"/>
        <v>-8.5193622033350441E-3</v>
      </c>
      <c r="K38" s="11">
        <v>10</v>
      </c>
      <c r="L38" s="23">
        <f t="shared" si="5"/>
        <v>7.257953235161374E-3</v>
      </c>
    </row>
    <row r="39" spans="1:12" x14ac:dyDescent="0.5">
      <c r="A39" s="11">
        <v>310</v>
      </c>
      <c r="B39" s="47">
        <f t="shared" si="0"/>
        <v>347.738</v>
      </c>
      <c r="C39" s="23">
        <f t="shared" si="1"/>
        <v>0.89147576623779967</v>
      </c>
      <c r="E39" s="23">
        <f t="shared" si="6"/>
        <v>0.87872574778930412</v>
      </c>
      <c r="H39" s="23">
        <f t="shared" si="2"/>
        <v>0.88369704283673978</v>
      </c>
      <c r="I39" s="23">
        <f t="shared" si="3"/>
        <v>-7.7787234010598949E-3</v>
      </c>
      <c r="J39" s="23">
        <f t="shared" si="4"/>
        <v>-8.7256700581863408E-3</v>
      </c>
      <c r="K39" s="11">
        <v>10</v>
      </c>
      <c r="L39" s="23">
        <f t="shared" si="5"/>
        <v>7.6137317964329624E-3</v>
      </c>
    </row>
    <row r="40" spans="1:12" x14ac:dyDescent="0.5">
      <c r="A40" s="11">
        <v>320</v>
      </c>
      <c r="B40" s="47">
        <f t="shared" si="0"/>
        <v>357.61200000000002</v>
      </c>
      <c r="C40" s="23">
        <f t="shared" si="1"/>
        <v>0.89482455846000686</v>
      </c>
      <c r="E40" s="23">
        <f t="shared" si="6"/>
        <v>0.88213024532293227</v>
      </c>
      <c r="H40" s="23">
        <f t="shared" si="2"/>
        <v>0.88689760052599576</v>
      </c>
      <c r="I40" s="23">
        <f t="shared" si="3"/>
        <v>-7.9269579340111029E-3</v>
      </c>
      <c r="J40" s="23">
        <f t="shared" si="4"/>
        <v>-8.8586727521799344E-3</v>
      </c>
      <c r="K40" s="11">
        <v>10</v>
      </c>
      <c r="L40" s="23">
        <f t="shared" si="5"/>
        <v>7.847608293021521E-3</v>
      </c>
    </row>
    <row r="41" spans="1:12" x14ac:dyDescent="0.5">
      <c r="A41" s="11">
        <v>330</v>
      </c>
      <c r="B41" s="47">
        <f t="shared" si="0"/>
        <v>367.48600000000005</v>
      </c>
      <c r="C41" s="23">
        <f t="shared" si="1"/>
        <v>0.89799339294558145</v>
      </c>
      <c r="E41" s="23">
        <f t="shared" si="6"/>
        <v>0.88543091400850393</v>
      </c>
      <c r="H41" s="23">
        <f t="shared" si="2"/>
        <v>0.88997846883393528</v>
      </c>
      <c r="I41" s="23">
        <f t="shared" si="3"/>
        <v>-8.0149241116461711E-3</v>
      </c>
      <c r="J41" s="23">
        <f t="shared" si="4"/>
        <v>-8.9253709154315311E-3</v>
      </c>
      <c r="K41" s="11">
        <v>10</v>
      </c>
      <c r="L41" s="23">
        <f t="shared" si="5"/>
        <v>7.9662245978031083E-3</v>
      </c>
    </row>
    <row r="42" spans="1:12" x14ac:dyDescent="0.5">
      <c r="A42" s="11">
        <v>340</v>
      </c>
      <c r="B42" s="47">
        <f t="shared" si="0"/>
        <v>377.36</v>
      </c>
      <c r="C42" s="23">
        <f t="shared" si="1"/>
        <v>0.90099639601441595</v>
      </c>
      <c r="E42" s="23">
        <f t="shared" si="6"/>
        <v>0.88863495493407596</v>
      </c>
      <c r="H42" s="23">
        <f t="shared" si="2"/>
        <v>0.89294864892669412</v>
      </c>
      <c r="I42" s="23">
        <f t="shared" si="3"/>
        <v>-8.0477470877218238E-3</v>
      </c>
      <c r="J42" s="23">
        <f t="shared" si="4"/>
        <v>-8.9320524735961981E-3</v>
      </c>
      <c r="K42" s="11">
        <v>10</v>
      </c>
      <c r="L42" s="23">
        <f t="shared" si="5"/>
        <v>7.9781561391075971E-3</v>
      </c>
    </row>
    <row r="43" spans="1:12" x14ac:dyDescent="0.5">
      <c r="A43" s="11">
        <v>350</v>
      </c>
      <c r="B43" s="47">
        <f t="shared" si="0"/>
        <v>387.23400000000004</v>
      </c>
      <c r="C43" s="23">
        <f t="shared" si="1"/>
        <v>0.90384625316991785</v>
      </c>
      <c r="E43" s="23">
        <f t="shared" si="6"/>
        <v>0.89174881141518769</v>
      </c>
      <c r="H43" s="23">
        <f t="shared" si="2"/>
        <v>0.89581615036397522</v>
      </c>
      <c r="I43" s="23">
        <f t="shared" si="3"/>
        <v>-8.0301028059426294E-3</v>
      </c>
      <c r="J43" s="23">
        <f t="shared" si="4"/>
        <v>-8.8843680855896813E-3</v>
      </c>
      <c r="K43" s="11">
        <v>10</v>
      </c>
      <c r="L43" s="23">
        <f t="shared" si="5"/>
        <v>7.893199628024445E-3</v>
      </c>
    </row>
    <row r="44" spans="1:12" x14ac:dyDescent="0.5">
      <c r="A44" s="11">
        <v>360</v>
      </c>
      <c r="B44" s="47">
        <f t="shared" si="0"/>
        <v>397.108</v>
      </c>
      <c r="C44" s="23">
        <f t="shared" si="1"/>
        <v>0.90655438822688028</v>
      </c>
      <c r="E44" s="23">
        <f t="shared" si="6"/>
        <v>0.89477827391032005</v>
      </c>
      <c r="H44" s="23">
        <f t="shared" si="2"/>
        <v>0.89858813248782587</v>
      </c>
      <c r="I44" s="23">
        <f t="shared" si="3"/>
        <v>-7.9662557390544064E-3</v>
      </c>
      <c r="J44" s="23">
        <f t="shared" si="4"/>
        <v>-8.7873996778456039E-3</v>
      </c>
      <c r="K44" s="11">
        <v>10</v>
      </c>
      <c r="L44" s="23">
        <f t="shared" si="5"/>
        <v>7.7218393098201013E-3</v>
      </c>
    </row>
    <row r="45" spans="1:12" x14ac:dyDescent="0.5">
      <c r="A45" s="11">
        <v>370</v>
      </c>
      <c r="B45" s="47">
        <f t="shared" si="0"/>
        <v>406.98200000000003</v>
      </c>
      <c r="C45" s="23">
        <f t="shared" si="1"/>
        <v>0.90913111636386856</v>
      </c>
      <c r="E45" s="23">
        <f t="shared" si="6"/>
        <v>0.89772856717363358</v>
      </c>
      <c r="H45" s="23">
        <f t="shared" si="2"/>
        <v>0.90127102138864745</v>
      </c>
      <c r="I45" s="23">
        <f t="shared" si="3"/>
        <v>-7.8600949752211102E-3</v>
      </c>
      <c r="J45" s="23">
        <f t="shared" si="4"/>
        <v>-8.6457220897444269E-3</v>
      </c>
      <c r="K45" s="11">
        <v>10</v>
      </c>
      <c r="L45" s="23">
        <f t="shared" si="5"/>
        <v>7.4748510453094743E-3</v>
      </c>
    </row>
    <row r="46" spans="1:12" x14ac:dyDescent="0.5">
      <c r="A46" s="11">
        <v>380</v>
      </c>
      <c r="B46" s="47">
        <f t="shared" si="0"/>
        <v>416.85600000000005</v>
      </c>
      <c r="C46" s="23">
        <f t="shared" si="1"/>
        <v>0.91158577542364738</v>
      </c>
      <c r="E46" s="23">
        <f t="shared" si="6"/>
        <v>0.9006044231625816</v>
      </c>
      <c r="H46" s="23">
        <f t="shared" si="2"/>
        <v>0.9038706073535635</v>
      </c>
      <c r="I46" s="23">
        <f t="shared" si="3"/>
        <v>-7.7151680700838776E-3</v>
      </c>
      <c r="J46" s="23">
        <f t="shared" si="4"/>
        <v>-8.4634581605865407E-3</v>
      </c>
      <c r="K46" s="11">
        <v>10</v>
      </c>
      <c r="L46" s="23">
        <f t="shared" si="5"/>
        <v>7.1630124035998895E-3</v>
      </c>
    </row>
    <row r="47" spans="1:12" x14ac:dyDescent="0.5">
      <c r="A47" s="11">
        <v>390</v>
      </c>
      <c r="B47" s="47">
        <f t="shared" si="0"/>
        <v>426.73</v>
      </c>
      <c r="C47" s="23">
        <f t="shared" si="1"/>
        <v>0.91392683898483817</v>
      </c>
      <c r="E47" s="23">
        <f t="shared" si="6"/>
        <v>0.90341014242707696</v>
      </c>
      <c r="H47" s="23">
        <f t="shared" si="2"/>
        <v>0.90639212658827784</v>
      </c>
      <c r="I47" s="23">
        <f t="shared" si="3"/>
        <v>-7.5347123965603391E-3</v>
      </c>
      <c r="J47" s="23">
        <f t="shared" si="4"/>
        <v>-8.2443277461133162E-3</v>
      </c>
      <c r="K47" s="11">
        <v>10</v>
      </c>
      <c r="L47" s="23">
        <f t="shared" si="5"/>
        <v>6.796893998533388E-3</v>
      </c>
    </row>
    <row r="48" spans="1:12" x14ac:dyDescent="0.5">
      <c r="A48" s="11">
        <v>400</v>
      </c>
      <c r="B48" s="47">
        <f t="shared" si="0"/>
        <v>436.60400000000004</v>
      </c>
      <c r="C48" s="23">
        <f t="shared" si="1"/>
        <v>0.91616201409057174</v>
      </c>
      <c r="E48" s="23">
        <f t="shared" si="6"/>
        <v>0.90614964611364424</v>
      </c>
      <c r="H48" s="23">
        <f t="shared" si="2"/>
        <v>0.90884033016996046</v>
      </c>
      <c r="I48" s="23">
        <f t="shared" si="3"/>
        <v>-7.3216839206112772E-3</v>
      </c>
      <c r="J48" s="23">
        <f t="shared" si="4"/>
        <v>-7.9916912161864147E-3</v>
      </c>
      <c r="K48" s="11">
        <v>10</v>
      </c>
      <c r="L48" s="23">
        <f t="shared" si="5"/>
        <v>6.3867128494871084E-3</v>
      </c>
    </row>
    <row r="49" spans="1:12" x14ac:dyDescent="0.5">
      <c r="A49" s="11">
        <v>410</v>
      </c>
      <c r="B49" s="47">
        <f t="shared" si="0"/>
        <v>446.47800000000001</v>
      </c>
      <c r="C49" s="23">
        <f t="shared" si="1"/>
        <v>0.91829832600934425</v>
      </c>
      <c r="E49" s="23">
        <f t="shared" si="6"/>
        <v>0.90882652026836797</v>
      </c>
      <c r="H49" s="23">
        <f t="shared" si="2"/>
        <v>0.91121954255845239</v>
      </c>
      <c r="I49" s="23">
        <f t="shared" si="3"/>
        <v>-7.0787834508918568E-3</v>
      </c>
      <c r="J49" s="23">
        <f t="shared" si="4"/>
        <v>-7.7085879941153519E-3</v>
      </c>
      <c r="K49" s="11">
        <v>10</v>
      </c>
      <c r="L49" s="23">
        <f t="shared" si="5"/>
        <v>5.9422328863019333E-3</v>
      </c>
    </row>
    <row r="50" spans="1:12" x14ac:dyDescent="0.5">
      <c r="A50" s="11">
        <v>420</v>
      </c>
      <c r="B50" s="47">
        <f t="shared" si="0"/>
        <v>456.35200000000003</v>
      </c>
      <c r="C50" s="23">
        <f t="shared" si="1"/>
        <v>0.9203421919921464</v>
      </c>
      <c r="E50" s="23">
        <f t="shared" si="6"/>
        <v>0.91144405377836946</v>
      </c>
      <c r="H50" s="23">
        <f t="shared" si="2"/>
        <v>0.91353371151197693</v>
      </c>
      <c r="I50" s="23">
        <f t="shared" si="3"/>
        <v>-6.8084804801694654E-3</v>
      </c>
      <c r="J50" s="23">
        <f t="shared" si="4"/>
        <v>-7.3977706763959424E-3</v>
      </c>
      <c r="K50" s="11">
        <v>10</v>
      </c>
      <c r="L50" s="23">
        <f t="shared" si="5"/>
        <v>5.4727010980543684E-3</v>
      </c>
    </row>
    <row r="51" spans="1:12" x14ac:dyDescent="0.5">
      <c r="A51" s="11">
        <v>430</v>
      </c>
      <c r="B51" s="47">
        <f t="shared" si="0"/>
        <v>466.22600000000006</v>
      </c>
      <c r="C51" s="23">
        <f t="shared" si="1"/>
        <v>0.92229948565717046</v>
      </c>
      <c r="E51" s="23">
        <f t="shared" si="6"/>
        <v>0.91400527102584972</v>
      </c>
      <c r="H51" s="23">
        <f t="shared" si="2"/>
        <v>0.91578645088298516</v>
      </c>
      <c r="I51" s="23">
        <f t="shared" si="3"/>
        <v>-6.5130347741853001E-3</v>
      </c>
      <c r="J51" s="23">
        <f t="shared" si="4"/>
        <v>-7.0617352340216653E-3</v>
      </c>
      <c r="K51" s="11">
        <v>10</v>
      </c>
      <c r="L51" s="23">
        <f t="shared" si="5"/>
        <v>4.9868104515423031E-3</v>
      </c>
    </row>
    <row r="52" spans="1:12" x14ac:dyDescent="0.5">
      <c r="A52" s="11">
        <v>440</v>
      </c>
      <c r="B52" s="47">
        <f t="shared" si="0"/>
        <v>476.1</v>
      </c>
      <c r="C52" s="23">
        <f t="shared" si="1"/>
        <v>0.92417559336273891</v>
      </c>
      <c r="E52" s="23">
        <f t="shared" si="6"/>
        <v>0.91651296012183403</v>
      </c>
      <c r="H52" s="23">
        <f t="shared" si="2"/>
        <v>0.91798107748193947</v>
      </c>
      <c r="I52" s="23">
        <f t="shared" si="3"/>
        <v>-6.1945158807994449E-3</v>
      </c>
      <c r="J52" s="23">
        <f t="shared" si="4"/>
        <v>-6.7027477519286723E-3</v>
      </c>
      <c r="K52" s="11">
        <v>10</v>
      </c>
      <c r="L52" s="23">
        <f t="shared" si="5"/>
        <v>4.4926827425984875E-3</v>
      </c>
    </row>
    <row r="53" spans="1:12" x14ac:dyDescent="0.5">
      <c r="A53" s="11">
        <v>450</v>
      </c>
      <c r="B53" s="47">
        <f t="shared" si="0"/>
        <v>485.97400000000005</v>
      </c>
      <c r="C53" s="23">
        <f t="shared" si="1"/>
        <v>0.92597546370793493</v>
      </c>
      <c r="E53" s="23">
        <f t="shared" si="6"/>
        <v>0.91896969742436396</v>
      </c>
      <c r="H53" s="23">
        <f t="shared" si="2"/>
        <v>0.92012064297151486</v>
      </c>
      <c r="I53" s="23">
        <f t="shared" si="3"/>
        <v>-5.8548207364200744E-3</v>
      </c>
      <c r="J53" s="23">
        <f t="shared" si="4"/>
        <v>-6.3228681168022429E-3</v>
      </c>
      <c r="K53" s="11">
        <v>10</v>
      </c>
      <c r="L53" s="23">
        <f t="shared" si="5"/>
        <v>3.9978661222474336E-3</v>
      </c>
    </row>
    <row r="54" spans="1:12" x14ac:dyDescent="0.5">
      <c r="A54" s="11">
        <v>460</v>
      </c>
      <c r="B54" s="47">
        <f t="shared" si="0"/>
        <v>495.84800000000001</v>
      </c>
      <c r="C54" s="23">
        <f t="shared" si="1"/>
        <v>0.9277036511188913</v>
      </c>
      <c r="E54" s="23">
        <f t="shared" si="6"/>
        <v>0.92137786891747619</v>
      </c>
      <c r="H54" s="23">
        <f t="shared" si="2"/>
        <v>0.92220796157599894</v>
      </c>
      <c r="I54" s="23">
        <f t="shared" si="3"/>
        <v>-5.495689542892368E-3</v>
      </c>
      <c r="J54" s="23">
        <f t="shared" si="4"/>
        <v>-5.9239710184002059E-3</v>
      </c>
      <c r="K54" s="11">
        <v>10</v>
      </c>
      <c r="L54" s="23">
        <f t="shared" si="5"/>
        <v>3.5093432626845571E-3</v>
      </c>
    </row>
    <row r="55" spans="1:12" x14ac:dyDescent="0.5">
      <c r="A55" s="11">
        <v>470</v>
      </c>
      <c r="B55" s="47">
        <f t="shared" si="0"/>
        <v>505.72200000000004</v>
      </c>
      <c r="C55" s="23">
        <f t="shared" si="1"/>
        <v>0.92936435432905817</v>
      </c>
      <c r="E55" s="23">
        <f t="shared" si="6"/>
        <v>0.92373968892506841</v>
      </c>
      <c r="H55" s="23">
        <f t="shared" si="2"/>
        <v>0.92424563424954542</v>
      </c>
      <c r="I55" s="23">
        <f t="shared" si="3"/>
        <v>-5.1187200795127508E-3</v>
      </c>
      <c r="J55" s="23">
        <f t="shared" si="4"/>
        <v>-5.507764587343293E-3</v>
      </c>
      <c r="K55" s="11">
        <v>10</v>
      </c>
      <c r="L55" s="23">
        <f t="shared" si="5"/>
        <v>3.0335470749592837E-3</v>
      </c>
    </row>
    <row r="56" spans="1:12" x14ac:dyDescent="0.5">
      <c r="A56" s="11">
        <v>480</v>
      </c>
      <c r="B56" s="47">
        <f t="shared" si="0"/>
        <v>515.596</v>
      </c>
      <c r="C56" s="23">
        <f t="shared" si="1"/>
        <v>0.93096145043793976</v>
      </c>
      <c r="E56" s="23">
        <f t="shared" si="6"/>
        <v>0.9260572165518105</v>
      </c>
      <c r="H56" s="23">
        <f t="shared" si="2"/>
        <v>0.92623606983412932</v>
      </c>
      <c r="I56" s="23">
        <f t="shared" si="3"/>
        <v>-4.7253806038104473E-3</v>
      </c>
      <c r="J56" s="23">
        <f t="shared" si="4"/>
        <v>-5.0758069537546902E-3</v>
      </c>
      <c r="K56" s="11">
        <v>10</v>
      </c>
      <c r="L56" s="23">
        <f t="shared" si="5"/>
        <v>2.5763816231784463E-3</v>
      </c>
    </row>
    <row r="57" spans="1:12" x14ac:dyDescent="0.5">
      <c r="A57" s="11">
        <v>490</v>
      </c>
      <c r="B57" s="47">
        <f t="shared" si="0"/>
        <v>525.47</v>
      </c>
      <c r="C57" s="23">
        <f t="shared" si="1"/>
        <v>0.93249852512988363</v>
      </c>
      <c r="E57" s="23">
        <f t="shared" si="6"/>
        <v>0.92833237017717884</v>
      </c>
      <c r="H57" s="23">
        <f t="shared" si="2"/>
        <v>0.92818150364731333</v>
      </c>
      <c r="I57" s="23">
        <f t="shared" si="3"/>
        <v>-4.3170214825702935E-3</v>
      </c>
      <c r="J57" s="23">
        <f t="shared" si="4"/>
        <v>-4.6295209764208416E-3</v>
      </c>
      <c r="K57" s="11">
        <v>10</v>
      </c>
      <c r="L57" s="23">
        <f t="shared" si="5"/>
        <v>2.1432464471120584E-3</v>
      </c>
    </row>
    <row r="58" spans="1:12" x14ac:dyDescent="0.5">
      <c r="A58" s="11">
        <v>500</v>
      </c>
      <c r="B58" s="47">
        <f t="shared" si="0"/>
        <v>535.34400000000005</v>
      </c>
      <c r="C58" s="23">
        <f t="shared" si="1"/>
        <v>0.93397889954870128</v>
      </c>
      <c r="E58" s="23">
        <f t="shared" si="6"/>
        <v>0.9305669402750858</v>
      </c>
      <c r="H58" s="23">
        <f t="shared" si="2"/>
        <v>0.93008401386651929</v>
      </c>
      <c r="I58" s="23">
        <f t="shared" si="3"/>
        <v>-3.8948856821819922E-3</v>
      </c>
      <c r="J58" s="23">
        <f t="shared" si="4"/>
        <v>-4.1702073612840734E-3</v>
      </c>
      <c r="K58" s="11">
        <v>10</v>
      </c>
      <c r="L58" s="23">
        <f t="shared" si="5"/>
        <v>1.7390629436107876E-3</v>
      </c>
    </row>
    <row r="59" spans="1:12" x14ac:dyDescent="0.5">
      <c r="A59" s="11">
        <v>510</v>
      </c>
      <c r="B59" s="47">
        <f t="shared" si="0"/>
        <v>545.21799999999996</v>
      </c>
      <c r="C59" s="23">
        <f t="shared" si="1"/>
        <v>0.93540565425206068</v>
      </c>
      <c r="E59" s="23">
        <f t="shared" si="6"/>
        <v>0.93276260078785578</v>
      </c>
      <c r="H59" s="23">
        <f t="shared" si="2"/>
        <v>0.93194553601678165</v>
      </c>
      <c r="I59" s="23">
        <f t="shared" si="3"/>
        <v>-3.4601182352790305E-3</v>
      </c>
      <c r="J59" s="23">
        <f t="shared" si="4"/>
        <v>-3.6990563607889456E-3</v>
      </c>
      <c r="K59" s="11">
        <v>10</v>
      </c>
      <c r="L59" s="23">
        <f t="shared" si="5"/>
        <v>1.368301796029316E-3</v>
      </c>
    </row>
    <row r="60" spans="1:12" x14ac:dyDescent="0.5">
      <c r="A60" s="11">
        <v>520</v>
      </c>
      <c r="B60" s="47">
        <f t="shared" si="0"/>
        <v>555.09199999999998</v>
      </c>
      <c r="C60" s="23">
        <f t="shared" si="1"/>
        <v>0.93678165060926843</v>
      </c>
      <c r="E60" s="23">
        <f t="shared" si="6"/>
        <v>0.93492091924744847</v>
      </c>
      <c r="H60" s="23">
        <f t="shared" si="2"/>
        <v>0.93376787582010423</v>
      </c>
      <c r="I60" s="23">
        <f t="shared" si="3"/>
        <v>-3.013774789164203E-3</v>
      </c>
      <c r="J60" s="23">
        <f t="shared" si="4"/>
        <v>-3.2171582216667994E-3</v>
      </c>
      <c r="K60" s="11">
        <v>10</v>
      </c>
      <c r="L60" s="23">
        <f t="shared" si="5"/>
        <v>1.0350107023238283E-3</v>
      </c>
    </row>
    <row r="61" spans="1:12" x14ac:dyDescent="0.5">
      <c r="A61" s="11">
        <v>530</v>
      </c>
      <c r="B61" s="47">
        <f t="shared" si="0"/>
        <v>564.96600000000001</v>
      </c>
      <c r="C61" s="23">
        <f t="shared" si="1"/>
        <v>0.93810954995521856</v>
      </c>
      <c r="E61" s="23">
        <f t="shared" si="6"/>
        <v>0.93704336580727998</v>
      </c>
      <c r="H61" s="23">
        <f t="shared" si="2"/>
        <v>0.93555272062439709</v>
      </c>
      <c r="I61" s="23">
        <f t="shared" si="3"/>
        <v>-2.556829330821464E-3</v>
      </c>
      <c r="J61" s="23">
        <f t="shared" si="4"/>
        <v>-2.7255125277676965E-3</v>
      </c>
      <c r="K61" s="11">
        <v>10</v>
      </c>
      <c r="L61" s="23">
        <f t="shared" si="5"/>
        <v>7.4284185390186594E-4</v>
      </c>
    </row>
    <row r="62" spans="1:12" x14ac:dyDescent="0.5">
      <c r="A62" s="11">
        <v>540</v>
      </c>
      <c r="B62" s="47">
        <f t="shared" si="0"/>
        <v>574.84</v>
      </c>
      <c r="C62" s="23">
        <f t="shared" si="1"/>
        <v>0.93939183077030119</v>
      </c>
      <c r="E62" s="23">
        <f t="shared" si="6"/>
        <v>0.93913132132353661</v>
      </c>
      <c r="H62" s="23">
        <f t="shared" si="2"/>
        <v>0.93730164959681228</v>
      </c>
      <c r="I62" s="23">
        <f t="shared" si="3"/>
        <v>-2.0901811734889142E-3</v>
      </c>
      <c r="J62" s="23">
        <f t="shared" si="4"/>
        <v>-2.2250365662377179E-3</v>
      </c>
      <c r="K62" s="11">
        <v>10</v>
      </c>
      <c r="L62" s="23">
        <f t="shared" si="5"/>
        <v>4.9507877210949345E-4</v>
      </c>
    </row>
    <row r="63" spans="1:12" x14ac:dyDescent="0.5">
      <c r="A63" s="11">
        <v>550</v>
      </c>
      <c r="B63" s="47">
        <f t="shared" si="0"/>
        <v>584.71400000000006</v>
      </c>
      <c r="C63" s="23">
        <f t="shared" si="1"/>
        <v>0.94063080411962074</v>
      </c>
      <c r="E63" s="23">
        <f t="shared" si="6"/>
        <v>0.94118608460452691</v>
      </c>
      <c r="H63" s="23">
        <f t="shared" si="2"/>
        <v>0.93901614283878521</v>
      </c>
      <c r="I63" s="23">
        <f t="shared" si="3"/>
        <v>-1.6146612808355387E-3</v>
      </c>
      <c r="J63" s="23">
        <f t="shared" si="4"/>
        <v>-1.7165728293863116E-3</v>
      </c>
      <c r="K63" s="11">
        <v>10</v>
      </c>
      <c r="L63" s="23">
        <f t="shared" si="5"/>
        <v>2.946622278587327E-4</v>
      </c>
    </row>
    <row r="64" spans="1:12" x14ac:dyDescent="0.5">
      <c r="A64" s="11">
        <v>560</v>
      </c>
      <c r="B64" s="47">
        <f t="shared" si="0"/>
        <v>594.58800000000008</v>
      </c>
      <c r="C64" s="23">
        <f t="shared" si="1"/>
        <v>0.94182862755386909</v>
      </c>
      <c r="E64" s="23">
        <f t="shared" si="6"/>
        <v>0.9432088789296198</v>
      </c>
      <c r="H64" s="23">
        <f t="shared" si="2"/>
        <v>0.94069758955716831</v>
      </c>
      <c r="I64" s="23">
        <f t="shared" si="3"/>
        <v>-1.1310379967007789E-3</v>
      </c>
      <c r="J64" s="23">
        <f t="shared" si="4"/>
        <v>-1.2008957506827193E-3</v>
      </c>
      <c r="K64" s="11">
        <v>10</v>
      </c>
      <c r="L64" s="23">
        <f t="shared" si="5"/>
        <v>1.4421506040078122E-4</v>
      </c>
    </row>
    <row r="65" spans="1:12" x14ac:dyDescent="0.5">
      <c r="A65" s="11">
        <v>570</v>
      </c>
      <c r="B65" s="47">
        <f t="shared" si="0"/>
        <v>604.46199999999999</v>
      </c>
      <c r="C65" s="23">
        <f t="shared" si="1"/>
        <v>0.94298731764775956</v>
      </c>
      <c r="E65" s="23">
        <f t="shared" si="6"/>
        <v>0.94520085792506547</v>
      </c>
      <c r="H65" s="23">
        <f t="shared" si="2"/>
        <v>0.94234729540667139</v>
      </c>
      <c r="I65" s="23">
        <f t="shared" si="3"/>
        <v>-6.400222410881673E-4</v>
      </c>
      <c r="J65" s="23">
        <f t="shared" si="4"/>
        <v>-6.787177612151505E-4</v>
      </c>
      <c r="K65" s="11">
        <v>10</v>
      </c>
      <c r="L65" s="23">
        <f t="shared" si="5"/>
        <v>4.6065779938890605E-5</v>
      </c>
    </row>
    <row r="66" spans="1:12" x14ac:dyDescent="0.5">
      <c r="A66" s="11">
        <v>580</v>
      </c>
      <c r="B66" s="47">
        <f t="shared" si="0"/>
        <v>614.33600000000001</v>
      </c>
      <c r="C66" s="23">
        <f t="shared" si="1"/>
        <v>0.9441087613293051</v>
      </c>
      <c r="E66" s="23">
        <f t="shared" si="6"/>
        <v>0.94716311087198979</v>
      </c>
      <c r="H66" s="23">
        <f t="shared" si="2"/>
        <v>0.94396648910270575</v>
      </c>
      <c r="I66" s="23">
        <f t="shared" si="3"/>
        <v>-1.4227222659934924E-4</v>
      </c>
      <c r="J66" s="23">
        <f t="shared" si="4"/>
        <v>-1.5069474241403071E-4</v>
      </c>
      <c r="K66" s="11">
        <v>10</v>
      </c>
      <c r="L66" s="23">
        <f t="shared" si="5"/>
        <v>2.2708905391231067E-6</v>
      </c>
    </row>
    <row r="67" spans="1:12" x14ac:dyDescent="0.5">
      <c r="A67" s="11">
        <v>590</v>
      </c>
      <c r="B67" s="47">
        <f t="shared" si="0"/>
        <v>624.21</v>
      </c>
      <c r="C67" s="23">
        <f t="shared" si="1"/>
        <v>0.94519472613383315</v>
      </c>
      <c r="E67" s="23">
        <f t="shared" si="6"/>
        <v>0.94909666751170596</v>
      </c>
      <c r="H67" s="23">
        <f t="shared" si="2"/>
        <v>0.9455563283901588</v>
      </c>
      <c r="I67" s="23">
        <f t="shared" si="3"/>
        <v>3.616022563256438E-4</v>
      </c>
      <c r="J67" s="23">
        <f t="shared" si="4"/>
        <v>3.8256905834072903E-4</v>
      </c>
      <c r="K67" s="11">
        <v>10</v>
      </c>
      <c r="L67" s="23">
        <f t="shared" si="5"/>
        <v>1.4635908439971214E-5</v>
      </c>
    </row>
    <row r="68" spans="1:12" x14ac:dyDescent="0.5">
      <c r="A68" s="11">
        <v>600</v>
      </c>
      <c r="B68" s="47">
        <f t="shared" si="0"/>
        <v>634.08400000000006</v>
      </c>
      <c r="C68" s="23">
        <f t="shared" si="1"/>
        <v>0.94624686949993997</v>
      </c>
      <c r="E68" s="23">
        <f t="shared" si="6"/>
        <v>0.95100250240488449</v>
      </c>
      <c r="H68" s="23">
        <f t="shared" si="2"/>
        <v>0.9471179054421246</v>
      </c>
      <c r="I68" s="23">
        <f t="shared" si="3"/>
        <v>8.710359421846281E-4</v>
      </c>
      <c r="J68" s="23">
        <f t="shared" si="4"/>
        <v>9.2051659060699627E-4</v>
      </c>
      <c r="K68" s="11">
        <v>10</v>
      </c>
      <c r="L68" s="23">
        <f t="shared" si="5"/>
        <v>8.473507935827285E-5</v>
      </c>
    </row>
    <row r="69" spans="1:12" x14ac:dyDescent="0.5">
      <c r="A69" s="11">
        <v>610</v>
      </c>
      <c r="B69" s="47">
        <f t="shared" si="0"/>
        <v>643.95800000000008</v>
      </c>
      <c r="C69" s="23">
        <f t="shared" si="1"/>
        <v>0.94726674721022164</v>
      </c>
      <c r="E69" s="23">
        <f t="shared" si="6"/>
        <v>0.95288153889379346</v>
      </c>
      <c r="H69" s="23">
        <f t="shared" si="2"/>
        <v>0.94865225175286527</v>
      </c>
      <c r="I69" s="23">
        <f t="shared" si="3"/>
        <v>1.3855045426436341E-3</v>
      </c>
      <c r="J69" s="23">
        <f t="shared" si="4"/>
        <v>1.4626339906093598E-3</v>
      </c>
      <c r="K69" s="11">
        <v>10</v>
      </c>
      <c r="L69" s="23">
        <f t="shared" si="5"/>
        <v>2.1392981904858608E-4</v>
      </c>
    </row>
    <row r="70" spans="1:12" x14ac:dyDescent="0.5">
      <c r="A70" s="11">
        <v>620</v>
      </c>
      <c r="B70" s="47">
        <f t="shared" si="0"/>
        <v>653.83199999999999</v>
      </c>
      <c r="C70" s="23">
        <f t="shared" si="1"/>
        <v>0.94825582106718542</v>
      </c>
      <c r="E70" s="23">
        <f t="shared" si="6"/>
        <v>0.95473465271056757</v>
      </c>
      <c r="H70" s="23">
        <f t="shared" si="2"/>
        <v>0.95016034258095683</v>
      </c>
      <c r="I70" s="23">
        <f t="shared" si="3"/>
        <v>1.9045215137714067E-3</v>
      </c>
      <c r="J70" s="23">
        <f t="shared" si="4"/>
        <v>2.0084469522454618E-3</v>
      </c>
      <c r="K70" s="11">
        <v>10</v>
      </c>
      <c r="L70" s="23">
        <f t="shared" si="5"/>
        <v>4.0338591599840845E-4</v>
      </c>
    </row>
    <row r="71" spans="1:12" x14ac:dyDescent="0.5">
      <c r="A71" s="11">
        <v>630</v>
      </c>
      <c r="B71" s="47">
        <f t="shared" si="0"/>
        <v>663.70600000000002</v>
      </c>
      <c r="C71" s="23">
        <f t="shared" si="1"/>
        <v>0.94921546588399075</v>
      </c>
      <c r="E71" s="23">
        <f t="shared" si="6"/>
        <v>0.95656267526910388</v>
      </c>
      <c r="H71" s="23">
        <f t="shared" si="2"/>
        <v>0.95164310099147675</v>
      </c>
      <c r="I71" s="23">
        <f t="shared" si="3"/>
        <v>2.4276351074860036E-3</v>
      </c>
      <c r="J71" s="23">
        <f t="shared" si="4"/>
        <v>2.5575174391255645E-3</v>
      </c>
      <c r="K71" s="11">
        <v>10</v>
      </c>
      <c r="L71" s="23">
        <f t="shared" si="5"/>
        <v>6.5408954514313859E-4</v>
      </c>
    </row>
    <row r="72" spans="1:12" x14ac:dyDescent="0.5">
      <c r="A72" s="11">
        <v>640</v>
      </c>
      <c r="B72" s="47">
        <f t="shared" si="0"/>
        <v>673.58</v>
      </c>
      <c r="C72" s="23">
        <f t="shared" si="1"/>
        <v>0.95014697586032837</v>
      </c>
      <c r="E72" s="23">
        <f t="shared" si="6"/>
        <v>0.95836639667357959</v>
      </c>
      <c r="H72" s="23">
        <f t="shared" si="2"/>
        <v>0.95310140153999146</v>
      </c>
      <c r="I72" s="23">
        <f t="shared" si="3"/>
        <v>2.9544256796630863E-3</v>
      </c>
      <c r="J72" s="23">
        <f t="shared" si="4"/>
        <v>3.1094407020429088E-3</v>
      </c>
      <c r="K72" s="11">
        <v>10</v>
      </c>
      <c r="L72" s="23">
        <f t="shared" si="5"/>
        <v>9.6686214795210963E-4</v>
      </c>
    </row>
    <row r="73" spans="1:12" x14ac:dyDescent="0.5">
      <c r="A73" s="11">
        <v>650</v>
      </c>
      <c r="B73" s="47">
        <f t="shared" si="0"/>
        <v>683.45400000000006</v>
      </c>
      <c r="C73" s="23">
        <f t="shared" si="1"/>
        <v>0.95105157040561605</v>
      </c>
      <c r="E73" s="23">
        <f t="shared" si="6"/>
        <v>0.96014656847261026</v>
      </c>
      <c r="H73" s="23">
        <f t="shared" si="2"/>
        <v>0.95453607363587012</v>
      </c>
      <c r="I73" s="23">
        <f t="shared" si="3"/>
        <v>3.4845032302540657E-3</v>
      </c>
      <c r="J73" s="23">
        <f t="shared" si="4"/>
        <v>3.6638425703539425E-3</v>
      </c>
      <c r="K73" s="11">
        <v>10</v>
      </c>
      <c r="L73" s="23">
        <f t="shared" si="5"/>
        <v>1.3423742380337784E-3</v>
      </c>
    </row>
    <row r="74" spans="1:12" x14ac:dyDescent="0.5">
      <c r="A74" s="11">
        <v>660</v>
      </c>
      <c r="B74" s="47">
        <f t="shared" si="0"/>
        <v>693.32800000000009</v>
      </c>
      <c r="C74" s="23">
        <f t="shared" si="1"/>
        <v>0.95193039946461111</v>
      </c>
      <c r="E74" s="23">
        <f t="shared" si="6"/>
        <v>0.96190390618465038</v>
      </c>
      <c r="H74" s="23">
        <f t="shared" si="2"/>
        <v>0.95594790461793289</v>
      </c>
      <c r="I74" s="23">
        <f t="shared" si="3"/>
        <v>4.0175051533217765E-3</v>
      </c>
      <c r="J74" s="23">
        <f t="shared" si="4"/>
        <v>4.2203769893064862E-3</v>
      </c>
      <c r="K74" s="11">
        <v>10</v>
      </c>
      <c r="L74" s="23">
        <f t="shared" si="5"/>
        <v>1.7811581931867679E-3</v>
      </c>
    </row>
    <row r="75" spans="1:12" x14ac:dyDescent="0.5">
      <c r="A75" s="11">
        <v>670</v>
      </c>
      <c r="B75" s="47">
        <f t="shared" si="0"/>
        <v>703.202</v>
      </c>
      <c r="C75" s="23">
        <f t="shared" si="1"/>
        <v>0.95278454839434468</v>
      </c>
      <c r="E75" s="23">
        <f t="shared" si="6"/>
        <v>0.96363909161724903</v>
      </c>
      <c r="H75" s="23">
        <f t="shared" si="2"/>
        <v>0.95733764257153764</v>
      </c>
      <c r="I75" s="23">
        <f t="shared" si="3"/>
        <v>4.5530941771929623E-3</v>
      </c>
      <c r="J75" s="23">
        <f t="shared" si="4"/>
        <v>4.7787237784932025E-3</v>
      </c>
      <c r="K75" s="11">
        <v>10</v>
      </c>
      <c r="L75" s="23">
        <f t="shared" si="5"/>
        <v>2.2836200951136349E-3</v>
      </c>
    </row>
    <row r="76" spans="1:12" x14ac:dyDescent="0.5">
      <c r="A76" s="11">
        <v>680</v>
      </c>
      <c r="B76" s="47">
        <f t="shared" si="0"/>
        <v>713.07600000000002</v>
      </c>
      <c r="C76" s="23">
        <f t="shared" si="1"/>
        <v>0.95361504243586936</v>
      </c>
      <c r="E76" s="23">
        <f t="shared" si="6"/>
        <v>0.96535277500020711</v>
      </c>
      <c r="H76" s="23">
        <f t="shared" si="2"/>
        <v>0.95870599891282582</v>
      </c>
      <c r="I76" s="23">
        <f t="shared" si="3"/>
        <v>5.0909564769564541E-3</v>
      </c>
      <c r="J76" s="23">
        <f t="shared" si="4"/>
        <v>5.3385865893561769E-3</v>
      </c>
      <c r="K76" s="11">
        <v>10</v>
      </c>
      <c r="L76" s="23">
        <f t="shared" si="5"/>
        <v>2.8500506772053619E-3</v>
      </c>
    </row>
    <row r="77" spans="1:12" x14ac:dyDescent="0.5">
      <c r="A77" s="11">
        <v>690</v>
      </c>
      <c r="B77" s="47">
        <f t="shared" si="0"/>
        <v>722.95</v>
      </c>
      <c r="C77" s="23">
        <f t="shared" si="1"/>
        <v>0.95442285081955869</v>
      </c>
      <c r="E77" s="23">
        <f t="shared" si="6"/>
        <v>0.96704557695041715</v>
      </c>
      <c r="H77" s="23">
        <f t="shared" si="2"/>
        <v>0.9600536507629055</v>
      </c>
      <c r="I77" s="23">
        <f t="shared" si="3"/>
        <v>5.6307999433468092E-3</v>
      </c>
      <c r="J77" s="23">
        <f t="shared" si="4"/>
        <v>5.8996910420906898E-3</v>
      </c>
      <c r="K77" s="11">
        <v>10</v>
      </c>
      <c r="L77" s="23">
        <f t="shared" si="5"/>
        <v>3.4806354392125133E-3</v>
      </c>
    </row>
    <row r="78" spans="1:12" x14ac:dyDescent="0.5">
      <c r="A78" s="11">
        <v>700</v>
      </c>
      <c r="B78" s="47">
        <f t="shared" si="0"/>
        <v>732.82400000000007</v>
      </c>
      <c r="C78" s="23">
        <f t="shared" si="1"/>
        <v>0.95520889053851943</v>
      </c>
      <c r="E78" s="23">
        <f t="shared" si="6"/>
        <v>0.96871809028421707</v>
      </c>
      <c r="H78" s="23">
        <f t="shared" si="2"/>
        <v>0.96138124313218531</v>
      </c>
      <c r="I78" s="23">
        <f t="shared" si="3"/>
        <v>6.1723525936658863E-3</v>
      </c>
      <c r="J78" s="23">
        <f t="shared" si="4"/>
        <v>6.4617830244294424E-3</v>
      </c>
      <c r="K78" s="11">
        <v>10</v>
      </c>
      <c r="L78" s="23">
        <f t="shared" si="5"/>
        <v>4.1754639854804506E-3</v>
      </c>
    </row>
    <row r="79" spans="1:12" x14ac:dyDescent="0.5">
      <c r="A79" s="11">
        <v>710</v>
      </c>
      <c r="B79" s="47">
        <f t="shared" si="0"/>
        <v>742.69800000000009</v>
      </c>
      <c r="C79" s="23">
        <f t="shared" si="1"/>
        <v>0.95597402982100388</v>
      </c>
      <c r="E79" s="23">
        <f t="shared" si="6"/>
        <v>0.97037088169135854</v>
      </c>
      <c r="H79" s="23">
        <f t="shared" si="2"/>
        <v>0.96268939093284001</v>
      </c>
      <c r="I79" s="23">
        <f t="shared" si="3"/>
        <v>6.7153611118361267E-3</v>
      </c>
      <c r="J79" s="23">
        <f t="shared" si="4"/>
        <v>7.0246271366738991E-3</v>
      </c>
      <c r="K79" s="11">
        <v>10</v>
      </c>
      <c r="L79" s="23">
        <f t="shared" si="5"/>
        <v>4.9345386409295339E-3</v>
      </c>
    </row>
    <row r="80" spans="1:12" x14ac:dyDescent="0.5">
      <c r="A80" s="11">
        <v>720</v>
      </c>
      <c r="B80" s="47">
        <f t="shared" si="0"/>
        <v>752.572</v>
      </c>
      <c r="C80" s="23">
        <f t="shared" si="1"/>
        <v>0.95671909132946753</v>
      </c>
      <c r="E80" s="23">
        <f t="shared" si="6"/>
        <v>0.97200449328318839</v>
      </c>
      <c r="H80" s="23">
        <f t="shared" si="2"/>
        <v>0.96397868083542304</v>
      </c>
      <c r="I80" s="23">
        <f t="shared" si="3"/>
        <v>7.2595895059555104E-3</v>
      </c>
      <c r="J80" s="23">
        <f t="shared" si="4"/>
        <v>7.5880052689943755E-3</v>
      </c>
      <c r="K80" s="11">
        <v>10</v>
      </c>
      <c r="L80" s="23">
        <f t="shared" si="5"/>
        <v>5.7577823962286414E-3</v>
      </c>
    </row>
    <row r="81" spans="1:12" x14ac:dyDescent="0.5">
      <c r="A81" s="11">
        <v>730</v>
      </c>
      <c r="B81" s="47">
        <f t="shared" ref="B81:B88" si="7">$B$10*A81+$C$10</f>
        <v>762.44600000000003</v>
      </c>
      <c r="C81" s="23">
        <f t="shared" ref="C81:C88" si="8">A81/B81</f>
        <v>0.95744485511105049</v>
      </c>
      <c r="E81" s="23">
        <f t="shared" ref="E81:E88" si="9">$F$12+($F$11*(A81-$F$9)^$F$10)</f>
        <v>0.97361944402631462</v>
      </c>
      <c r="H81" s="23">
        <f t="shared" ref="H81:H88" si="10">$I$12+($I$11*(A81-$I$9)^$I$10)</f>
        <v>0.9652496729839285</v>
      </c>
      <c r="I81" s="23">
        <f t="shared" ref="I81:I88" si="11">H81-C81</f>
        <v>7.8048178728780115E-3</v>
      </c>
      <c r="J81" s="23">
        <f t="shared" ref="J81:J88" si="12">(H81-C81)/C81</f>
        <v>8.1517152984991077E-3</v>
      </c>
      <c r="K81" s="11">
        <v>10</v>
      </c>
      <c r="L81" s="23">
        <f t="shared" ref="L81:L88" si="13">(K81*J81)^2</f>
        <v>6.6450462307784388E-3</v>
      </c>
    </row>
    <row r="82" spans="1:12" x14ac:dyDescent="0.5">
      <c r="A82" s="11">
        <v>740</v>
      </c>
      <c r="B82" s="47">
        <f t="shared" si="7"/>
        <v>772.32</v>
      </c>
      <c r="C82" s="23">
        <f t="shared" si="8"/>
        <v>0.95815206132173181</v>
      </c>
      <c r="E82" s="23">
        <f t="shared" si="9"/>
        <v>0.97521623107186028</v>
      </c>
      <c r="H82" s="23">
        <f t="shared" si="10"/>
        <v>0.96650290258209193</v>
      </c>
      <c r="I82" s="23">
        <f t="shared" si="11"/>
        <v>8.3508412603601201E-3</v>
      </c>
      <c r="J82" s="23">
        <f t="shared" si="12"/>
        <v>8.7155698948666611E-3</v>
      </c>
      <c r="K82" s="11">
        <v>10</v>
      </c>
      <c r="L82" s="23">
        <f t="shared" si="13"/>
        <v>7.5961158592306056E-3</v>
      </c>
    </row>
    <row r="83" spans="1:12" x14ac:dyDescent="0.5">
      <c r="A83" s="11">
        <v>750</v>
      </c>
      <c r="B83" s="47">
        <f t="shared" si="7"/>
        <v>782.19400000000007</v>
      </c>
      <c r="C83" s="23">
        <f t="shared" si="8"/>
        <v>0.95884141274415291</v>
      </c>
      <c r="E83" s="23">
        <f t="shared" si="9"/>
        <v>0.97679533098937721</v>
      </c>
      <c r="H83" s="23">
        <f t="shared" si="10"/>
        <v>0.96773888136238728</v>
      </c>
      <c r="I83" s="23">
        <f t="shared" si="11"/>
        <v>8.8974686182343721E-3</v>
      </c>
      <c r="J83" s="23">
        <f t="shared" si="12"/>
        <v>9.2793954244949559E-3</v>
      </c>
      <c r="K83" s="11">
        <v>10</v>
      </c>
      <c r="L83" s="23">
        <f t="shared" si="13"/>
        <v>8.6107179444137923E-3</v>
      </c>
    </row>
    <row r="84" spans="1:12" x14ac:dyDescent="0.5">
      <c r="A84" s="11">
        <v>760</v>
      </c>
      <c r="B84" s="47">
        <f t="shared" si="7"/>
        <v>792.0680000000001</v>
      </c>
      <c r="C84" s="23">
        <f t="shared" si="8"/>
        <v>0.95951357711711605</v>
      </c>
      <c r="E84" s="23">
        <f t="shared" si="9"/>
        <v>0.97835720091357936</v>
      </c>
      <c r="H84" s="23">
        <f t="shared" si="10"/>
        <v>0.96895809894800777</v>
      </c>
      <c r="I84" s="23">
        <f t="shared" si="11"/>
        <v>9.4445218308917278E-3</v>
      </c>
      <c r="J84" s="23">
        <f t="shared" si="12"/>
        <v>9.8430309441457243E-3</v>
      </c>
      <c r="K84" s="11">
        <v>10</v>
      </c>
      <c r="L84" s="23">
        <f t="shared" si="13"/>
        <v>9.6885258167410254E-3</v>
      </c>
    </row>
    <row r="85" spans="1:12" x14ac:dyDescent="0.5">
      <c r="A85" s="11">
        <v>770</v>
      </c>
      <c r="B85" s="47">
        <f t="shared" si="7"/>
        <v>801.94200000000001</v>
      </c>
      <c r="C85" s="23">
        <f t="shared" si="8"/>
        <v>0.96016918929299122</v>
      </c>
      <c r="E85" s="23">
        <f t="shared" si="9"/>
        <v>0.97990227961124887</v>
      </c>
      <c r="H85" s="23">
        <f t="shared" si="10"/>
        <v>0.97016102411707317</v>
      </c>
      <c r="I85" s="23">
        <f t="shared" si="11"/>
        <v>9.9918348240819466E-3</v>
      </c>
      <c r="J85" s="23">
        <f t="shared" si="12"/>
        <v>1.0406327275966135E-2</v>
      </c>
      <c r="K85" s="11">
        <v>10</v>
      </c>
      <c r="L85" s="23">
        <f t="shared" si="13"/>
        <v>1.0829164737451675E-2</v>
      </c>
    </row>
    <row r="86" spans="1:12" x14ac:dyDescent="0.5">
      <c r="A86" s="11">
        <v>780</v>
      </c>
      <c r="B86" s="47">
        <f t="shared" si="7"/>
        <v>811.81600000000003</v>
      </c>
      <c r="C86" s="23">
        <f t="shared" si="8"/>
        <v>0.96080885323767939</v>
      </c>
      <c r="E86" s="23">
        <f t="shared" si="9"/>
        <v>0.98143098847494903</v>
      </c>
      <c r="H86" s="23">
        <f t="shared" si="10"/>
        <v>0.97134810597739019</v>
      </c>
      <c r="I86" s="23">
        <f t="shared" si="11"/>
        <v>1.0539252739710792E-2</v>
      </c>
      <c r="J86" s="23">
        <f t="shared" si="12"/>
        <v>1.0969146156591099E-2</v>
      </c>
      <c r="K86" s="11">
        <v>10</v>
      </c>
      <c r="L86" s="23">
        <f t="shared" si="13"/>
        <v>1.2032216740465727E-2</v>
      </c>
    </row>
    <row r="87" spans="1:12" x14ac:dyDescent="0.5">
      <c r="A87" s="11">
        <v>790</v>
      </c>
      <c r="B87" s="47">
        <f t="shared" si="7"/>
        <v>821.69</v>
      </c>
      <c r="C87" s="23">
        <f t="shared" si="8"/>
        <v>0.96143314388638046</v>
      </c>
      <c r="E87" s="23">
        <f t="shared" si="9"/>
        <v>0.98294373244953692</v>
      </c>
      <c r="H87" s="23">
        <f t="shared" si="10"/>
        <v>0.97251977505927578</v>
      </c>
      <c r="I87" s="23">
        <f t="shared" si="11"/>
        <v>1.1086631172895323E-2</v>
      </c>
      <c r="J87" s="23">
        <f t="shared" si="12"/>
        <v>1.1531359453742226E-2</v>
      </c>
      <c r="K87" s="11">
        <v>10</v>
      </c>
      <c r="L87" s="23">
        <f t="shared" si="13"/>
        <v>1.3297225085141022E-2</v>
      </c>
    </row>
    <row r="88" spans="1:12" x14ac:dyDescent="0.5">
      <c r="A88" s="11">
        <v>800</v>
      </c>
      <c r="B88" s="47">
        <f t="shared" si="7"/>
        <v>831.56400000000008</v>
      </c>
      <c r="C88" s="23">
        <f t="shared" si="8"/>
        <v>0.96204260886714665</v>
      </c>
      <c r="E88" s="23">
        <f t="shared" si="9"/>
        <v>0.98444090089690972</v>
      </c>
      <c r="H88" s="23">
        <f t="shared" si="10"/>
        <v>0.97367644433322198</v>
      </c>
      <c r="I88" s="23">
        <f t="shared" si="11"/>
        <v>1.1633835466075326E-2</v>
      </c>
      <c r="J88" s="23">
        <f t="shared" si="12"/>
        <v>1.2092848444389329E-2</v>
      </c>
      <c r="K88" s="11">
        <v>10</v>
      </c>
      <c r="L88" s="23">
        <f t="shared" si="13"/>
        <v>1.462369834989694E-2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11" workbookViewId="0">
      <selection activeCell="L17" sqref="L17:L40"/>
    </sheetView>
  </sheetViews>
  <sheetFormatPr defaultRowHeight="14.25" x14ac:dyDescent="0.45"/>
  <cols>
    <col min="1" max="1" width="23.265625" bestFit="1" customWidth="1"/>
    <col min="2" max="4" width="9.9296875" bestFit="1" customWidth="1"/>
    <col min="6" max="6" width="13.86328125" bestFit="1" customWidth="1"/>
    <col min="7" max="7" width="11.73046875" bestFit="1" customWidth="1"/>
    <col min="8" max="8" width="10.19921875" bestFit="1" customWidth="1"/>
    <col min="10" max="10" width="17.3984375" bestFit="1" customWidth="1"/>
    <col min="11" max="11" width="9.59765625" bestFit="1" customWidth="1"/>
    <col min="12" max="12" width="11.3984375" bestFit="1" customWidth="1"/>
  </cols>
  <sheetData>
    <row r="1" spans="1:12" x14ac:dyDescent="0.45">
      <c r="A1" s="4" t="s">
        <v>0</v>
      </c>
    </row>
    <row r="2" spans="1:12" x14ac:dyDescent="0.45">
      <c r="A2" s="4" t="s">
        <v>1</v>
      </c>
    </row>
    <row r="3" spans="1:12" x14ac:dyDescent="0.45">
      <c r="A3" s="1">
        <v>42661</v>
      </c>
    </row>
    <row r="4" spans="1:12" x14ac:dyDescent="0.45">
      <c r="A4" s="1"/>
    </row>
    <row r="5" spans="1:12" x14ac:dyDescent="0.45">
      <c r="A5" s="1"/>
      <c r="B5" t="s">
        <v>192</v>
      </c>
      <c r="D5" t="s">
        <v>194</v>
      </c>
      <c r="E5" t="s">
        <v>195</v>
      </c>
      <c r="G5" t="s">
        <v>198</v>
      </c>
    </row>
    <row r="6" spans="1:12" x14ac:dyDescent="0.45">
      <c r="A6" t="s">
        <v>191</v>
      </c>
      <c r="B6" t="s">
        <v>193</v>
      </c>
      <c r="C6" t="s">
        <v>185</v>
      </c>
      <c r="D6" t="s">
        <v>185</v>
      </c>
      <c r="E6" t="s">
        <v>193</v>
      </c>
      <c r="F6" t="s">
        <v>185</v>
      </c>
    </row>
    <row r="7" spans="1:12" x14ac:dyDescent="0.45">
      <c r="A7" t="s">
        <v>189</v>
      </c>
      <c r="B7">
        <v>0.80229499999999998</v>
      </c>
      <c r="C7">
        <v>0.78981400000000002</v>
      </c>
      <c r="D7">
        <v>0.66815500000000005</v>
      </c>
      <c r="E7">
        <v>0.689303</v>
      </c>
      <c r="F7">
        <v>0.66011200000000003</v>
      </c>
      <c r="G7" s="5">
        <f>AVERAGE(B7,D7,E7)</f>
        <v>0.71991766666666679</v>
      </c>
      <c r="H7" s="5"/>
    </row>
    <row r="8" spans="1:12" x14ac:dyDescent="0.45">
      <c r="A8" s="121" t="s">
        <v>18</v>
      </c>
      <c r="B8">
        <v>182.17699999999999</v>
      </c>
      <c r="C8">
        <v>181.85300000000001</v>
      </c>
      <c r="D8">
        <v>208.02600000000001</v>
      </c>
      <c r="E8">
        <v>190.80600000000001</v>
      </c>
      <c r="F8">
        <v>188.41800000000001</v>
      </c>
      <c r="G8" s="2">
        <f t="shared" ref="G8:G9" si="0">AVERAGE(B8,D8,E8)</f>
        <v>193.66966666666667</v>
      </c>
    </row>
    <row r="9" spans="1:12" x14ac:dyDescent="0.45">
      <c r="A9" s="121" t="s">
        <v>190</v>
      </c>
      <c r="B9">
        <v>98.363900000000001</v>
      </c>
      <c r="C9">
        <v>98.363900000000001</v>
      </c>
      <c r="D9">
        <v>98.363900000000001</v>
      </c>
      <c r="E9">
        <v>98.363900000000001</v>
      </c>
      <c r="F9">
        <v>98.363900000000001</v>
      </c>
      <c r="G9" s="3">
        <f t="shared" si="0"/>
        <v>98.363900000000001</v>
      </c>
    </row>
    <row r="10" spans="1:12" x14ac:dyDescent="0.45">
      <c r="A10" t="s">
        <v>196</v>
      </c>
      <c r="B10" t="s">
        <v>197</v>
      </c>
      <c r="D10" t="s">
        <v>197</v>
      </c>
      <c r="E10" t="s">
        <v>197</v>
      </c>
    </row>
    <row r="13" spans="1:12" x14ac:dyDescent="0.45">
      <c r="A13" s="4" t="s">
        <v>144</v>
      </c>
      <c r="B13" s="4"/>
      <c r="C13" s="4"/>
      <c r="D13" s="4"/>
      <c r="F13" s="4" t="s">
        <v>145</v>
      </c>
      <c r="G13" s="4"/>
      <c r="H13" s="4"/>
      <c r="I13" s="4"/>
      <c r="J13" s="4" t="s">
        <v>147</v>
      </c>
      <c r="K13" s="4"/>
      <c r="L13" s="4"/>
    </row>
    <row r="14" spans="1:12" x14ac:dyDescent="0.45">
      <c r="A14" s="4" t="s">
        <v>2</v>
      </c>
      <c r="B14" s="4"/>
      <c r="C14" s="4"/>
      <c r="D14" s="4"/>
      <c r="F14" s="4" t="s">
        <v>2</v>
      </c>
      <c r="G14" s="4"/>
      <c r="H14" s="4"/>
      <c r="I14" s="4"/>
      <c r="J14" s="4" t="s">
        <v>2</v>
      </c>
      <c r="K14" s="4"/>
      <c r="L14" s="4"/>
    </row>
    <row r="15" spans="1:12" x14ac:dyDescent="0.45">
      <c r="A15" s="4"/>
      <c r="B15" s="4" t="s">
        <v>43</v>
      </c>
      <c r="C15" s="4" t="s">
        <v>146</v>
      </c>
      <c r="D15" s="4" t="s">
        <v>20</v>
      </c>
      <c r="F15" s="4" t="s">
        <v>43</v>
      </c>
      <c r="G15" s="4" t="s">
        <v>146</v>
      </c>
      <c r="H15" s="4" t="s">
        <v>20</v>
      </c>
      <c r="J15" s="4" t="s">
        <v>43</v>
      </c>
      <c r="K15" s="4" t="s">
        <v>146</v>
      </c>
      <c r="L15" s="4" t="s">
        <v>20</v>
      </c>
    </row>
    <row r="17" spans="1:12" x14ac:dyDescent="0.45">
      <c r="A17" t="s">
        <v>117</v>
      </c>
      <c r="B17" s="2">
        <v>99.63</v>
      </c>
      <c r="C17" s="5">
        <v>3.8411000000000001E-2</v>
      </c>
      <c r="D17" s="2">
        <f>C17*100</f>
        <v>3.8411</v>
      </c>
      <c r="F17" s="2">
        <v>93.63</v>
      </c>
      <c r="G17" s="3">
        <v>5.7744999999999998E-2</v>
      </c>
      <c r="H17" s="2">
        <f>G17*100</f>
        <v>5.7744999999999997</v>
      </c>
      <c r="J17">
        <v>94.58</v>
      </c>
      <c r="K17" s="37">
        <v>3.2841000000000002E-2</v>
      </c>
      <c r="L17" s="2">
        <f>K17*100</f>
        <v>3.2841</v>
      </c>
    </row>
    <row r="18" spans="1:12" x14ac:dyDescent="0.45">
      <c r="A18" t="s">
        <v>118</v>
      </c>
      <c r="B18" s="2">
        <v>109.45</v>
      </c>
      <c r="C18" s="5">
        <v>6.7400000000000002E-2</v>
      </c>
      <c r="D18" s="2">
        <f t="shared" ref="D18:D40" si="1">C18*100</f>
        <v>6.74</v>
      </c>
      <c r="F18" s="2">
        <v>110.01</v>
      </c>
      <c r="G18" s="3">
        <v>7.3678999999999994E-2</v>
      </c>
      <c r="H18" s="2">
        <f t="shared" ref="H18:H40" si="2">G18*100</f>
        <v>7.3678999999999997</v>
      </c>
      <c r="J18">
        <v>110.16</v>
      </c>
      <c r="K18" s="37">
        <v>4.4019000000000003E-2</v>
      </c>
      <c r="L18" s="2">
        <f t="shared" ref="L18:L40" si="3">K18*100</f>
        <v>4.4019000000000004</v>
      </c>
    </row>
    <row r="19" spans="1:12" x14ac:dyDescent="0.45">
      <c r="A19" t="s">
        <v>119</v>
      </c>
      <c r="B19" s="2">
        <v>122.65</v>
      </c>
      <c r="C19" s="5">
        <v>4.6920000000000003E-2</v>
      </c>
      <c r="D19" s="2">
        <f t="shared" si="1"/>
        <v>4.6920000000000002</v>
      </c>
      <c r="F19" s="2">
        <v>122.93</v>
      </c>
      <c r="G19" s="3">
        <v>4.9000000000000002E-2</v>
      </c>
      <c r="H19" s="2">
        <f t="shared" si="2"/>
        <v>4.9000000000000004</v>
      </c>
      <c r="J19">
        <v>123.04</v>
      </c>
      <c r="K19" s="37">
        <v>3.1822999999999997E-2</v>
      </c>
      <c r="L19" s="2">
        <f t="shared" si="3"/>
        <v>3.1822999999999997</v>
      </c>
    </row>
    <row r="20" spans="1:12" x14ac:dyDescent="0.45">
      <c r="A20" t="s">
        <v>120</v>
      </c>
      <c r="B20" s="2">
        <v>135.59</v>
      </c>
      <c r="C20" s="5">
        <v>4.0410000000000001E-2</v>
      </c>
      <c r="D20" s="2">
        <f t="shared" si="1"/>
        <v>4.0410000000000004</v>
      </c>
      <c r="F20" s="2">
        <v>135.76</v>
      </c>
      <c r="G20" s="3">
        <v>4.6604E-2</v>
      </c>
      <c r="H20" s="2">
        <f t="shared" si="2"/>
        <v>4.6604000000000001</v>
      </c>
      <c r="J20">
        <v>135.85</v>
      </c>
      <c r="K20" s="37">
        <v>2.7028E-2</v>
      </c>
      <c r="L20" s="2">
        <f t="shared" si="3"/>
        <v>2.7027999999999999</v>
      </c>
    </row>
    <row r="21" spans="1:12" x14ac:dyDescent="0.45">
      <c r="A21" t="s">
        <v>121</v>
      </c>
      <c r="B21" s="2">
        <v>148.43</v>
      </c>
      <c r="C21" s="5">
        <v>4.0339E-2</v>
      </c>
      <c r="D21" s="2">
        <f t="shared" si="1"/>
        <v>4.0339</v>
      </c>
      <c r="F21" s="2">
        <v>148.55000000000001</v>
      </c>
      <c r="G21" s="3">
        <v>3.9535000000000001E-2</v>
      </c>
      <c r="H21" s="2">
        <f t="shared" si="2"/>
        <v>3.9535</v>
      </c>
      <c r="J21">
        <v>148.63</v>
      </c>
      <c r="K21" s="37">
        <v>2.1330999999999999E-2</v>
      </c>
      <c r="L21" s="2">
        <f t="shared" si="3"/>
        <v>2.1330999999999998</v>
      </c>
    </row>
    <row r="22" spans="1:12" x14ac:dyDescent="0.45">
      <c r="A22" t="s">
        <v>122</v>
      </c>
      <c r="B22" s="2">
        <v>161.18</v>
      </c>
      <c r="C22" s="5">
        <v>3.6817000000000003E-2</v>
      </c>
      <c r="D22" s="2">
        <f t="shared" si="1"/>
        <v>3.6817000000000002</v>
      </c>
      <c r="F22" s="2">
        <v>161.27000000000001</v>
      </c>
      <c r="G22" s="3">
        <v>3.678E-2</v>
      </c>
      <c r="H22" s="2">
        <f t="shared" si="2"/>
        <v>3.6779999999999999</v>
      </c>
      <c r="J22">
        <v>161.34</v>
      </c>
      <c r="K22" s="37">
        <v>1.8960000000000001E-2</v>
      </c>
      <c r="L22" s="2">
        <f t="shared" si="3"/>
        <v>1.8960000000000001</v>
      </c>
    </row>
    <row r="23" spans="1:12" x14ac:dyDescent="0.45">
      <c r="A23" t="s">
        <v>123</v>
      </c>
      <c r="B23" s="2">
        <v>173.82</v>
      </c>
      <c r="C23" s="5">
        <v>3.3642999999999999E-2</v>
      </c>
      <c r="D23" s="2">
        <f t="shared" si="1"/>
        <v>3.3643000000000001</v>
      </c>
      <c r="F23" s="2">
        <v>173.88</v>
      </c>
      <c r="G23" s="3">
        <v>4.0973000000000002E-2</v>
      </c>
      <c r="H23" s="2">
        <f t="shared" si="2"/>
        <v>4.0973000000000006</v>
      </c>
      <c r="J23">
        <v>173.95</v>
      </c>
      <c r="K23" s="37">
        <v>2.0230000000000001E-2</v>
      </c>
      <c r="L23" s="2">
        <f t="shared" si="3"/>
        <v>2.0230000000000001</v>
      </c>
    </row>
    <row r="24" spans="1:12" x14ac:dyDescent="0.45">
      <c r="A24" t="s">
        <v>124</v>
      </c>
      <c r="B24" s="2">
        <v>186.36</v>
      </c>
      <c r="C24" s="5">
        <v>3.0733E-2</v>
      </c>
      <c r="D24" s="2">
        <f t="shared" si="1"/>
        <v>3.0733000000000001</v>
      </c>
      <c r="F24" s="2">
        <v>186.4</v>
      </c>
      <c r="G24" s="3">
        <v>3.7977999999999998E-2</v>
      </c>
      <c r="H24" s="2">
        <f t="shared" si="2"/>
        <v>3.7977999999999996</v>
      </c>
      <c r="J24">
        <v>186.46</v>
      </c>
      <c r="K24" s="37">
        <v>1.8466E-2</v>
      </c>
      <c r="L24" s="2">
        <f t="shared" si="3"/>
        <v>1.8466</v>
      </c>
    </row>
    <row r="25" spans="1:12" x14ac:dyDescent="0.45">
      <c r="A25" t="s">
        <v>125</v>
      </c>
      <c r="B25" s="2">
        <v>198.77</v>
      </c>
      <c r="C25" s="5">
        <v>2.8049000000000001E-2</v>
      </c>
      <c r="D25" s="2">
        <f t="shared" si="1"/>
        <v>2.8048999999999999</v>
      </c>
      <c r="F25" s="2">
        <v>198.8</v>
      </c>
      <c r="G25" s="3">
        <v>3.6180999999999998E-2</v>
      </c>
      <c r="H25" s="2">
        <f t="shared" si="2"/>
        <v>3.6180999999999996</v>
      </c>
      <c r="J25">
        <v>198.85</v>
      </c>
      <c r="K25" s="37">
        <v>1.8404E-2</v>
      </c>
      <c r="L25" s="2">
        <f t="shared" si="3"/>
        <v>1.8404</v>
      </c>
    </row>
    <row r="26" spans="1:12" x14ac:dyDescent="0.45">
      <c r="A26" t="s">
        <v>126</v>
      </c>
      <c r="B26" s="2">
        <v>211.06</v>
      </c>
      <c r="C26" s="5">
        <v>2.5565999999999998E-2</v>
      </c>
      <c r="D26" s="2">
        <f t="shared" si="1"/>
        <v>2.5566</v>
      </c>
      <c r="F26" s="2">
        <v>211.08</v>
      </c>
      <c r="G26" s="3">
        <v>3.2467000000000003E-2</v>
      </c>
      <c r="H26" s="2">
        <f t="shared" si="2"/>
        <v>3.2467000000000001</v>
      </c>
      <c r="J26">
        <v>211.13</v>
      </c>
      <c r="K26" s="37">
        <v>1.5685999999999999E-2</v>
      </c>
      <c r="L26" s="2">
        <f t="shared" si="3"/>
        <v>1.5685999999999998</v>
      </c>
    </row>
    <row r="27" spans="1:12" x14ac:dyDescent="0.45">
      <c r="A27" t="s">
        <v>127</v>
      </c>
      <c r="B27" s="2">
        <v>223.23</v>
      </c>
      <c r="C27" s="5">
        <v>2.3271E-2</v>
      </c>
      <c r="D27" s="2">
        <f t="shared" si="1"/>
        <v>2.3271000000000002</v>
      </c>
      <c r="F27" s="2">
        <v>223.24</v>
      </c>
      <c r="G27" s="3">
        <v>3.1508000000000001E-2</v>
      </c>
      <c r="H27" s="2">
        <f t="shared" si="2"/>
        <v>3.1508000000000003</v>
      </c>
      <c r="J27">
        <v>223.29</v>
      </c>
      <c r="K27" s="37">
        <v>1.5141999999999999E-2</v>
      </c>
      <c r="L27" s="2">
        <f t="shared" si="3"/>
        <v>1.5142</v>
      </c>
    </row>
    <row r="28" spans="1:12" x14ac:dyDescent="0.45">
      <c r="A28" t="s">
        <v>128</v>
      </c>
      <c r="B28" s="2">
        <v>235.27</v>
      </c>
      <c r="C28" s="5">
        <v>2.1152000000000001E-2</v>
      </c>
      <c r="D28" s="2">
        <f t="shared" si="1"/>
        <v>2.1152000000000002</v>
      </c>
      <c r="F28" s="2">
        <v>235.27</v>
      </c>
      <c r="G28" s="3">
        <v>3.1508000000000001E-2</v>
      </c>
      <c r="H28" s="2">
        <f t="shared" si="2"/>
        <v>3.1508000000000003</v>
      </c>
      <c r="J28">
        <v>235.32</v>
      </c>
      <c r="K28" s="37">
        <v>1.5493E-2</v>
      </c>
      <c r="L28" s="2">
        <f t="shared" si="3"/>
        <v>1.5492999999999999</v>
      </c>
    </row>
    <row r="29" spans="1:12" x14ac:dyDescent="0.45">
      <c r="A29" t="s">
        <v>129</v>
      </c>
      <c r="B29" s="2">
        <v>247.18</v>
      </c>
      <c r="C29" s="5">
        <v>1.9199000000000001E-2</v>
      </c>
      <c r="D29" s="2">
        <f t="shared" si="1"/>
        <v>1.9199000000000002</v>
      </c>
      <c r="F29" s="2">
        <v>247.18</v>
      </c>
      <c r="G29" s="3">
        <v>3.0190000000000002E-2</v>
      </c>
      <c r="H29" s="2">
        <f t="shared" si="2"/>
        <v>3.0190000000000001</v>
      </c>
      <c r="J29">
        <v>247.22</v>
      </c>
      <c r="K29" s="37">
        <v>1.3101E-2</v>
      </c>
      <c r="L29" s="2">
        <f t="shared" si="3"/>
        <v>1.3101</v>
      </c>
    </row>
    <row r="30" spans="1:12" x14ac:dyDescent="0.45">
      <c r="A30" t="s">
        <v>130</v>
      </c>
      <c r="B30" s="2">
        <v>258.95999999999998</v>
      </c>
      <c r="C30" s="5">
        <v>1.7402999999999998E-2</v>
      </c>
      <c r="D30" s="2">
        <f t="shared" si="1"/>
        <v>1.7402999999999997</v>
      </c>
      <c r="F30" s="2">
        <v>258.95999999999998</v>
      </c>
      <c r="G30" s="3">
        <v>2.5038999999999999E-2</v>
      </c>
      <c r="H30" s="2">
        <f t="shared" si="2"/>
        <v>2.5038999999999998</v>
      </c>
      <c r="J30">
        <v>259</v>
      </c>
      <c r="K30" s="37">
        <v>1.0645999999999999E-2</v>
      </c>
      <c r="L30" s="2">
        <f t="shared" si="3"/>
        <v>1.0646</v>
      </c>
    </row>
    <row r="31" spans="1:12" x14ac:dyDescent="0.45">
      <c r="A31" t="s">
        <v>131</v>
      </c>
      <c r="B31" s="2">
        <v>270.62</v>
      </c>
      <c r="C31" s="5">
        <v>1.5755000000000002E-2</v>
      </c>
      <c r="D31" s="2">
        <f t="shared" si="1"/>
        <v>1.5755000000000001</v>
      </c>
      <c r="F31" s="2">
        <v>270.61</v>
      </c>
      <c r="G31" s="3">
        <v>2.3841000000000001E-2</v>
      </c>
      <c r="H31" s="2">
        <f t="shared" si="2"/>
        <v>2.3841000000000001</v>
      </c>
      <c r="J31">
        <v>270.64999999999998</v>
      </c>
      <c r="K31" s="37">
        <v>1.0477999999999999E-2</v>
      </c>
      <c r="L31" s="2">
        <f t="shared" si="3"/>
        <v>1.0477999999999998</v>
      </c>
    </row>
    <row r="32" spans="1:12" x14ac:dyDescent="0.45">
      <c r="A32" t="s">
        <v>132</v>
      </c>
      <c r="B32" s="2">
        <v>282.14999999999998</v>
      </c>
      <c r="C32" s="5">
        <v>1.4246E-2</v>
      </c>
      <c r="D32" s="2">
        <f t="shared" si="1"/>
        <v>1.4246000000000001</v>
      </c>
      <c r="F32" s="2">
        <v>282.14</v>
      </c>
      <c r="G32" s="3">
        <v>2.2402999999999999E-2</v>
      </c>
      <c r="H32" s="2">
        <f t="shared" si="2"/>
        <v>2.2403</v>
      </c>
      <c r="J32">
        <v>282.17</v>
      </c>
      <c r="K32" s="37">
        <v>9.3299999999999998E-3</v>
      </c>
      <c r="L32" s="2">
        <f t="shared" si="3"/>
        <v>0.93299999999999994</v>
      </c>
    </row>
    <row r="33" spans="1:12" x14ac:dyDescent="0.45">
      <c r="A33" t="s">
        <v>133</v>
      </c>
      <c r="B33" s="2">
        <v>293.55</v>
      </c>
      <c r="C33" s="5">
        <v>1.2866000000000001E-2</v>
      </c>
      <c r="D33" s="2">
        <f t="shared" si="1"/>
        <v>1.2866</v>
      </c>
      <c r="F33" s="2">
        <v>293.54000000000002</v>
      </c>
      <c r="G33" s="3">
        <v>2.1085E-2</v>
      </c>
      <c r="H33" s="2">
        <f t="shared" si="2"/>
        <v>2.1084999999999998</v>
      </c>
      <c r="J33">
        <v>293.58</v>
      </c>
      <c r="K33" s="37">
        <v>8.5229999999999993E-3</v>
      </c>
      <c r="L33" s="2">
        <f t="shared" si="3"/>
        <v>0.85229999999999995</v>
      </c>
    </row>
    <row r="34" spans="1:12" x14ac:dyDescent="0.45">
      <c r="A34" t="s">
        <v>134</v>
      </c>
      <c r="B34" s="2">
        <v>304.83</v>
      </c>
      <c r="C34" s="5">
        <v>1.1606999999999999E-2</v>
      </c>
      <c r="D34" s="2">
        <f t="shared" si="1"/>
        <v>1.1606999999999998</v>
      </c>
      <c r="F34" s="2">
        <v>304.82</v>
      </c>
      <c r="G34" s="3">
        <v>2.0007E-2</v>
      </c>
      <c r="H34" s="2">
        <f t="shared" si="2"/>
        <v>2.0007000000000001</v>
      </c>
      <c r="J34">
        <v>304.85000000000002</v>
      </c>
      <c r="K34" s="37">
        <v>8.6920000000000001E-3</v>
      </c>
      <c r="L34" s="2">
        <f t="shared" si="3"/>
        <v>0.86919999999999997</v>
      </c>
    </row>
    <row r="35" spans="1:12" x14ac:dyDescent="0.45">
      <c r="A35" t="s">
        <v>135</v>
      </c>
      <c r="B35" s="2">
        <v>315.99</v>
      </c>
      <c r="C35" s="5">
        <v>1.0461E-2</v>
      </c>
      <c r="D35" s="2">
        <f t="shared" si="1"/>
        <v>1.0461</v>
      </c>
      <c r="F35" s="2">
        <v>315.98</v>
      </c>
      <c r="G35" s="3">
        <v>1.8329999999999999E-2</v>
      </c>
      <c r="H35" s="2">
        <f t="shared" si="2"/>
        <v>1.833</v>
      </c>
      <c r="J35">
        <v>316.01</v>
      </c>
      <c r="K35" s="37">
        <v>8.1259999999999995E-3</v>
      </c>
      <c r="L35" s="2">
        <f t="shared" si="3"/>
        <v>0.81259999999999999</v>
      </c>
    </row>
    <row r="36" spans="1:12" x14ac:dyDescent="0.45">
      <c r="A36" t="s">
        <v>136</v>
      </c>
      <c r="B36" s="2">
        <v>327.04000000000002</v>
      </c>
      <c r="C36" s="5">
        <v>9.4190000000000003E-3</v>
      </c>
      <c r="D36" s="2">
        <f t="shared" si="1"/>
        <v>0.94190000000000007</v>
      </c>
      <c r="F36" s="2">
        <v>327.02</v>
      </c>
      <c r="G36" s="3">
        <v>1.8450000000000001E-2</v>
      </c>
      <c r="H36" s="2">
        <f t="shared" si="2"/>
        <v>1.8450000000000002</v>
      </c>
      <c r="J36">
        <v>327.05</v>
      </c>
      <c r="K36" s="37">
        <v>7.4840000000000002E-3</v>
      </c>
      <c r="L36" s="2">
        <f t="shared" si="3"/>
        <v>0.74840000000000007</v>
      </c>
    </row>
    <row r="37" spans="1:12" x14ac:dyDescent="0.45">
      <c r="A37" t="s">
        <v>137</v>
      </c>
      <c r="B37" s="2">
        <v>337.96</v>
      </c>
      <c r="C37" s="5">
        <v>8.4729999999999996E-3</v>
      </c>
      <c r="D37" s="2">
        <f t="shared" si="1"/>
        <v>0.84729999999999994</v>
      </c>
      <c r="F37" s="2">
        <v>337.94</v>
      </c>
      <c r="G37" s="3">
        <v>1.5694E-2</v>
      </c>
      <c r="H37" s="2">
        <f t="shared" si="2"/>
        <v>1.5693999999999999</v>
      </c>
      <c r="J37">
        <v>337.97</v>
      </c>
      <c r="K37" s="37">
        <v>6.986E-3</v>
      </c>
      <c r="L37" s="2">
        <f t="shared" si="3"/>
        <v>0.6986</v>
      </c>
    </row>
    <row r="38" spans="1:12" x14ac:dyDescent="0.45">
      <c r="A38" t="s">
        <v>138</v>
      </c>
      <c r="B38" s="2">
        <v>348.77</v>
      </c>
      <c r="C38" s="5">
        <v>7.6150000000000002E-3</v>
      </c>
      <c r="D38" s="2">
        <f t="shared" si="1"/>
        <v>0.76150000000000007</v>
      </c>
      <c r="F38" s="2">
        <v>348.75</v>
      </c>
      <c r="G38" s="3">
        <v>1.6053999999999999E-2</v>
      </c>
      <c r="H38" s="2">
        <f t="shared" si="2"/>
        <v>1.6053999999999999</v>
      </c>
      <c r="J38">
        <v>348.78</v>
      </c>
      <c r="K38" s="37">
        <v>6.5120000000000004E-3</v>
      </c>
      <c r="L38" s="2">
        <f t="shared" si="3"/>
        <v>0.6512</v>
      </c>
    </row>
    <row r="39" spans="1:12" x14ac:dyDescent="0.45">
      <c r="A39" t="s">
        <v>139</v>
      </c>
      <c r="B39" s="2">
        <v>359.47</v>
      </c>
      <c r="C39" s="5">
        <v>6.8380000000000003E-3</v>
      </c>
      <c r="D39" s="2">
        <f t="shared" si="1"/>
        <v>0.68380000000000007</v>
      </c>
      <c r="F39" s="2">
        <v>359.45</v>
      </c>
      <c r="G39" s="3">
        <v>1.4855999999999999E-2</v>
      </c>
      <c r="H39" s="2">
        <f t="shared" si="2"/>
        <v>1.4856</v>
      </c>
      <c r="J39">
        <v>359.48</v>
      </c>
      <c r="K39" s="37">
        <v>5.986E-3</v>
      </c>
      <c r="L39" s="2">
        <f t="shared" si="3"/>
        <v>0.59860000000000002</v>
      </c>
    </row>
    <row r="40" spans="1:12" x14ac:dyDescent="0.45">
      <c r="A40" t="s">
        <v>140</v>
      </c>
      <c r="B40" s="2">
        <v>436.67</v>
      </c>
      <c r="C40" s="5">
        <v>5.7353000000000001E-2</v>
      </c>
      <c r="D40" s="2">
        <f t="shared" si="1"/>
        <v>5.7353000000000005</v>
      </c>
      <c r="F40" s="2">
        <v>423.29</v>
      </c>
      <c r="G40" s="3">
        <v>0</v>
      </c>
      <c r="H40" s="2">
        <f t="shared" si="2"/>
        <v>0</v>
      </c>
      <c r="J40">
        <v>434.33</v>
      </c>
      <c r="K40" s="37">
        <v>6.2578999999999996E-2</v>
      </c>
      <c r="L40" s="2">
        <f t="shared" si="3"/>
        <v>6.2578999999999994</v>
      </c>
    </row>
    <row r="41" spans="1:12" x14ac:dyDescent="0.45">
      <c r="A41" s="4" t="s">
        <v>141</v>
      </c>
      <c r="B41" s="4"/>
      <c r="C41" s="6" t="s">
        <v>199</v>
      </c>
      <c r="D41" s="2"/>
      <c r="F41" t="s">
        <v>143</v>
      </c>
      <c r="G41" s="3" t="s">
        <v>199</v>
      </c>
      <c r="J41" t="s">
        <v>143</v>
      </c>
      <c r="K41" s="37" t="s">
        <v>143</v>
      </c>
      <c r="L41" s="2"/>
    </row>
    <row r="42" spans="1:12" x14ac:dyDescent="0.45">
      <c r="A42" t="s">
        <v>142</v>
      </c>
      <c r="B42">
        <v>150</v>
      </c>
      <c r="C42" s="5">
        <v>1</v>
      </c>
      <c r="D42" s="2">
        <f>C42*100/$C$42</f>
        <v>100</v>
      </c>
      <c r="F42">
        <v>164.4</v>
      </c>
      <c r="G42" s="3">
        <v>1</v>
      </c>
      <c r="H42">
        <f>SUM(H17:H40)</f>
        <v>73.990700000000004</v>
      </c>
      <c r="J42">
        <v>190.73</v>
      </c>
      <c r="K42" s="37">
        <v>1</v>
      </c>
      <c r="L42" s="2">
        <f>SUM(L17:L40)</f>
        <v>43.786599999999993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11</vt:i4>
      </vt:variant>
    </vt:vector>
  </HeadingPairs>
  <TitlesOfParts>
    <vt:vector size="17" baseType="lpstr">
      <vt:lpstr>LabData-Ackerman</vt:lpstr>
      <vt:lpstr>LabData-Rush</vt:lpstr>
      <vt:lpstr>LabData-Dynamite</vt:lpstr>
      <vt:lpstr>AllThreeSamples</vt:lpstr>
      <vt:lpstr>SG(MW)_Calcs</vt:lpstr>
      <vt:lpstr>Phazecomp</vt:lpstr>
      <vt:lpstr>AckermMW_vs_SG</vt:lpstr>
      <vt:lpstr>AckermMW_vs_MW|SG</vt:lpstr>
      <vt:lpstr>RushMW_vs_SG</vt:lpstr>
      <vt:lpstr>RushMW_vs_MW|SG</vt:lpstr>
      <vt:lpstr>DynamiteMW_vs_SG</vt:lpstr>
      <vt:lpstr>DynaMW_vs_MW|SG</vt:lpstr>
      <vt:lpstr>AllsamplesMW_vs_SG</vt:lpstr>
      <vt:lpstr>AllsamplesMW_vs_MW|SG</vt:lpstr>
      <vt:lpstr>Calc_SG_vs_LabSG</vt:lpstr>
      <vt:lpstr>SG(MW)_Models</vt:lpstr>
      <vt:lpstr>MW_vs_Z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2016-11-23T22:56:30Z</dcterms:modified>
</cp:coreProperties>
</file>