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.ansatt.ntnu.no\muhk\Documents\My PhD\COURSES\PG-8603\class problems\PRF\Bilal\Powder-River-EOS-Trent-Bilal\Muh-phz-Class-Project\"/>
    </mc:Choice>
  </mc:AlternateContent>
  <bookViews>
    <workbookView xWindow="0" yWindow="0" windowWidth="15480" windowHeight="6870" activeTab="5"/>
  </bookViews>
  <sheets>
    <sheet name="Acke" sheetId="3" r:id="rId1"/>
    <sheet name="Acke-E" sheetId="11" r:id="rId2"/>
    <sheet name="Rush" sheetId="2" r:id="rId3"/>
    <sheet name="RUSH-E" sheetId="9" r:id="rId4"/>
    <sheet name="Dyna" sheetId="1" r:id="rId5"/>
    <sheet name="DYNA-E" sheetId="10" r:id="rId6"/>
    <sheet name="Compile" sheetId="4" r:id="rId7"/>
    <sheet name="SG-MW" sheetId="5" r:id="rId8"/>
    <sheet name="SG-SØR" sheetId="7" r:id="rId9"/>
    <sheet name="SG|MW-MW" sheetId="6" r:id="rId10"/>
    <sheet name="Sheet1" sheetId="12" r:id="rId11"/>
  </sheets>
  <definedNames>
    <definedName name="solver_adj" localSheetId="6" hidden="1">Compile!$H$2:$H$5</definedName>
    <definedName name="solver_cvg" localSheetId="6" hidden="1">0.0001</definedName>
    <definedName name="solver_drv" localSheetId="6" hidden="1">1</definedName>
    <definedName name="solver_eng" localSheetId="6" hidden="1">1</definedName>
    <definedName name="solver_est" localSheetId="6" hidden="1">1</definedName>
    <definedName name="solver_itr" localSheetId="6" hidden="1">2147483647</definedName>
    <definedName name="solver_lhs1" localSheetId="6" hidden="1">Compile!$H$4</definedName>
    <definedName name="solver_mip" localSheetId="6" hidden="1">2147483647</definedName>
    <definedName name="solver_mni" localSheetId="6" hidden="1">30</definedName>
    <definedName name="solver_mrt" localSheetId="6" hidden="1">0.075</definedName>
    <definedName name="solver_msl" localSheetId="6" hidden="1">2</definedName>
    <definedName name="solver_neg" localSheetId="6" hidden="1">2</definedName>
    <definedName name="solver_nod" localSheetId="6" hidden="1">2147483647</definedName>
    <definedName name="solver_num" localSheetId="6" hidden="1">1</definedName>
    <definedName name="solver_nwt" localSheetId="6" hidden="1">1</definedName>
    <definedName name="solver_opt" localSheetId="6" hidden="1">Compile!$J$82</definedName>
    <definedName name="solver_pre" localSheetId="6" hidden="1">0.000001</definedName>
    <definedName name="solver_rbv" localSheetId="6" hidden="1">1</definedName>
    <definedName name="solver_rel1" localSheetId="6" hidden="1">1</definedName>
    <definedName name="solver_rhs1" localSheetId="6" hidden="1">85</definedName>
    <definedName name="solver_rlx" localSheetId="6" hidden="1">2</definedName>
    <definedName name="solver_rsd" localSheetId="6" hidden="1">0</definedName>
    <definedName name="solver_scl" localSheetId="6" hidden="1">1</definedName>
    <definedName name="solver_sho" localSheetId="6" hidden="1">2</definedName>
    <definedName name="solver_ssz" localSheetId="6" hidden="1">100</definedName>
    <definedName name="solver_tim" localSheetId="6" hidden="1">2147483647</definedName>
    <definedName name="solver_tol" localSheetId="6" hidden="1">0.01</definedName>
    <definedName name="solver_typ" localSheetId="6" hidden="1">3</definedName>
    <definedName name="solver_val" localSheetId="6" hidden="1">0</definedName>
    <definedName name="solver_ver" localSheetId="6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29" i="9" l="1"/>
  <c r="BY29" i="9"/>
  <c r="BX29" i="9"/>
  <c r="BW29" i="9"/>
  <c r="BV29" i="9"/>
  <c r="BU29" i="9"/>
  <c r="BT29" i="9"/>
  <c r="BS29" i="9"/>
  <c r="BR29" i="9"/>
  <c r="BQ29" i="9"/>
  <c r="BP29" i="9"/>
  <c r="BO29" i="9"/>
  <c r="BN29" i="9"/>
  <c r="BM29" i="9"/>
  <c r="BL29" i="9"/>
  <c r="BK29" i="9"/>
  <c r="BJ29" i="9"/>
  <c r="BI29" i="9"/>
  <c r="BH29" i="9"/>
  <c r="BG29" i="9"/>
  <c r="BF29" i="9"/>
  <c r="BE29" i="9"/>
  <c r="BD29" i="9"/>
  <c r="BC29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S14" i="10"/>
  <c r="S13" i="10"/>
  <c r="S12" i="10"/>
  <c r="S11" i="10"/>
  <c r="S10" i="10"/>
  <c r="S9" i="10"/>
  <c r="G30" i="9" l="1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9" i="10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9" i="9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9" i="11"/>
  <c r="K5" i="12"/>
  <c r="C5" i="12"/>
  <c r="O8" i="4" l="1"/>
  <c r="O7" i="4"/>
  <c r="D66" i="4"/>
  <c r="E66" i="4"/>
  <c r="F66" i="4"/>
  <c r="G66" i="4"/>
  <c r="I66" i="4" s="1"/>
  <c r="J66" i="4" s="1"/>
  <c r="D67" i="4"/>
  <c r="F67" i="4" s="1"/>
  <c r="E67" i="4"/>
  <c r="D68" i="4"/>
  <c r="E68" i="4"/>
  <c r="F68" i="4"/>
  <c r="G68" i="4"/>
  <c r="C66" i="4"/>
  <c r="C67" i="4"/>
  <c r="C68" i="4"/>
  <c r="G6" i="4"/>
  <c r="I68" i="4" l="1"/>
  <c r="J68" i="4" s="1"/>
  <c r="G67" i="4"/>
  <c r="I67" i="4" s="1"/>
  <c r="J67" i="4" s="1"/>
  <c r="D57" i="4" l="1"/>
  <c r="G57" i="4" s="1"/>
  <c r="I57" i="4" s="1"/>
  <c r="J57" i="4" s="1"/>
  <c r="E57" i="4"/>
  <c r="D58" i="4"/>
  <c r="E58" i="4"/>
  <c r="D59" i="4"/>
  <c r="G59" i="4" s="1"/>
  <c r="I59" i="4" s="1"/>
  <c r="J59" i="4" s="1"/>
  <c r="E59" i="4"/>
  <c r="D60" i="4"/>
  <c r="G60" i="4" s="1"/>
  <c r="E60" i="4"/>
  <c r="D61" i="4"/>
  <c r="E61" i="4"/>
  <c r="D62" i="4"/>
  <c r="G62" i="4" s="1"/>
  <c r="E62" i="4"/>
  <c r="D63" i="4"/>
  <c r="E63" i="4"/>
  <c r="D64" i="4"/>
  <c r="E64" i="4"/>
  <c r="D65" i="4"/>
  <c r="G65" i="4" s="1"/>
  <c r="I65" i="4" s="1"/>
  <c r="J65" i="4" s="1"/>
  <c r="E65" i="4"/>
  <c r="E69" i="4"/>
  <c r="E71" i="4"/>
  <c r="E73" i="4"/>
  <c r="E56" i="4"/>
  <c r="D56" i="4"/>
  <c r="G56" i="4" s="1"/>
  <c r="C57" i="4"/>
  <c r="C58" i="4"/>
  <c r="C59" i="4"/>
  <c r="C60" i="4"/>
  <c r="C61" i="4"/>
  <c r="C62" i="4"/>
  <c r="C63" i="4"/>
  <c r="C64" i="4"/>
  <c r="C65" i="4"/>
  <c r="C73" i="4"/>
  <c r="C56" i="4"/>
  <c r="C48" i="4"/>
  <c r="D48" i="4"/>
  <c r="G48" i="4" s="1"/>
  <c r="I48" i="4" s="1"/>
  <c r="J48" i="4" s="1"/>
  <c r="E48" i="4"/>
  <c r="C49" i="4"/>
  <c r="D49" i="4"/>
  <c r="E49" i="4"/>
  <c r="C50" i="4"/>
  <c r="D50" i="4"/>
  <c r="G50" i="4" s="1"/>
  <c r="I50" i="4" s="1"/>
  <c r="J50" i="4" s="1"/>
  <c r="E50" i="4"/>
  <c r="C44" i="4"/>
  <c r="D44" i="4"/>
  <c r="E44" i="4"/>
  <c r="C45" i="4"/>
  <c r="D45" i="4"/>
  <c r="G45" i="4" s="1"/>
  <c r="I45" i="4" s="1"/>
  <c r="J45" i="4" s="1"/>
  <c r="E45" i="4"/>
  <c r="C46" i="4"/>
  <c r="D46" i="4"/>
  <c r="E46" i="4"/>
  <c r="C47" i="4"/>
  <c r="D47" i="4"/>
  <c r="E47" i="4"/>
  <c r="E43" i="4"/>
  <c r="C43" i="4"/>
  <c r="D43" i="4"/>
  <c r="F67" i="2"/>
  <c r="D70" i="4" s="1"/>
  <c r="G70" i="4" s="1"/>
  <c r="G67" i="2"/>
  <c r="E70" i="4" s="1"/>
  <c r="F68" i="2"/>
  <c r="D71" i="4" s="1"/>
  <c r="G71" i="4" s="1"/>
  <c r="G68" i="2"/>
  <c r="F69" i="2"/>
  <c r="D72" i="4" s="1"/>
  <c r="G69" i="2"/>
  <c r="E72" i="4" s="1"/>
  <c r="F70" i="2"/>
  <c r="D73" i="4" s="1"/>
  <c r="G73" i="4" s="1"/>
  <c r="G70" i="2"/>
  <c r="G66" i="2"/>
  <c r="F66" i="2"/>
  <c r="D69" i="4" s="1"/>
  <c r="A67" i="2"/>
  <c r="C70" i="4" s="1"/>
  <c r="A68" i="2"/>
  <c r="C71" i="4" s="1"/>
  <c r="A69" i="2"/>
  <c r="C72" i="4" s="1"/>
  <c r="A70" i="2"/>
  <c r="A66" i="2"/>
  <c r="C69" i="4" s="1"/>
  <c r="D77" i="4"/>
  <c r="G77" i="4" s="1"/>
  <c r="I77" i="4" s="1"/>
  <c r="J77" i="4" s="1"/>
  <c r="E77" i="4"/>
  <c r="D78" i="4"/>
  <c r="E78" i="4"/>
  <c r="D79" i="4"/>
  <c r="G79" i="4" s="1"/>
  <c r="I79" i="4" s="1"/>
  <c r="J79" i="4" s="1"/>
  <c r="E79" i="4"/>
  <c r="D80" i="4"/>
  <c r="E80" i="4"/>
  <c r="D81" i="4"/>
  <c r="G81" i="4" s="1"/>
  <c r="I81" i="4" s="1"/>
  <c r="J81" i="4" s="1"/>
  <c r="E81" i="4"/>
  <c r="E76" i="4"/>
  <c r="D76" i="4"/>
  <c r="E75" i="4"/>
  <c r="D75" i="4"/>
  <c r="G75" i="4" s="1"/>
  <c r="I75" i="4" l="1"/>
  <c r="J75" i="4" s="1"/>
  <c r="I70" i="4"/>
  <c r="J70" i="4" s="1"/>
  <c r="I73" i="4"/>
  <c r="J73" i="4" s="1"/>
  <c r="I71" i="4"/>
  <c r="J71" i="4" s="1"/>
  <c r="I62" i="4"/>
  <c r="J62" i="4" s="1"/>
  <c r="I60" i="4"/>
  <c r="J60" i="4" s="1"/>
  <c r="I56" i="4"/>
  <c r="J56" i="4" s="1"/>
  <c r="F72" i="4"/>
  <c r="F63" i="4"/>
  <c r="F61" i="4"/>
  <c r="F45" i="4"/>
  <c r="G63" i="4"/>
  <c r="I63" i="4" s="1"/>
  <c r="J63" i="4" s="1"/>
  <c r="G72" i="4"/>
  <c r="I72" i="4" s="1"/>
  <c r="J72" i="4" s="1"/>
  <c r="F69" i="4"/>
  <c r="F64" i="4"/>
  <c r="F58" i="4"/>
  <c r="G61" i="4"/>
  <c r="I61" i="4" s="1"/>
  <c r="J61" i="4" s="1"/>
  <c r="F43" i="4"/>
  <c r="F47" i="4"/>
  <c r="F48" i="4"/>
  <c r="F56" i="4"/>
  <c r="F44" i="4"/>
  <c r="F57" i="4"/>
  <c r="G58" i="4"/>
  <c r="I58" i="4" s="1"/>
  <c r="J58" i="4" s="1"/>
  <c r="F60" i="4"/>
  <c r="F65" i="4"/>
  <c r="G69" i="4"/>
  <c r="I69" i="4" s="1"/>
  <c r="J69" i="4" s="1"/>
  <c r="F71" i="4"/>
  <c r="G64" i="4"/>
  <c r="I64" i="4" s="1"/>
  <c r="J64" i="4" s="1"/>
  <c r="F80" i="4"/>
  <c r="F59" i="4"/>
  <c r="F62" i="4"/>
  <c r="F70" i="4"/>
  <c r="F73" i="4"/>
  <c r="F46" i="4"/>
  <c r="F50" i="4"/>
  <c r="F49" i="4"/>
  <c r="G49" i="4"/>
  <c r="I49" i="4" s="1"/>
  <c r="J49" i="4" s="1"/>
  <c r="G46" i="4"/>
  <c r="I46" i="4" s="1"/>
  <c r="J46" i="4" s="1"/>
  <c r="G43" i="4"/>
  <c r="I43" i="4" s="1"/>
  <c r="J43" i="4" s="1"/>
  <c r="G47" i="4"/>
  <c r="I47" i="4" s="1"/>
  <c r="J47" i="4" s="1"/>
  <c r="G44" i="4"/>
  <c r="I44" i="4" s="1"/>
  <c r="J44" i="4" s="1"/>
  <c r="F78" i="4"/>
  <c r="F76" i="4"/>
  <c r="F81" i="4"/>
  <c r="F79" i="4"/>
  <c r="F77" i="4"/>
  <c r="G80" i="4"/>
  <c r="I80" i="4" s="1"/>
  <c r="J80" i="4" s="1"/>
  <c r="G78" i="4"/>
  <c r="I78" i="4" s="1"/>
  <c r="J78" i="4" s="1"/>
  <c r="G76" i="4"/>
  <c r="I76" i="4" s="1"/>
  <c r="J76" i="4" s="1"/>
  <c r="F75" i="4"/>
  <c r="D74" i="4"/>
  <c r="G74" i="4" s="1"/>
  <c r="I74" i="4" s="1"/>
  <c r="J74" i="4" s="1"/>
  <c r="E74" i="4"/>
  <c r="D55" i="4"/>
  <c r="E55" i="4"/>
  <c r="D54" i="4"/>
  <c r="G54" i="4" s="1"/>
  <c r="E54" i="4"/>
  <c r="D53" i="4"/>
  <c r="E53" i="4"/>
  <c r="D52" i="4"/>
  <c r="G52" i="4" s="1"/>
  <c r="E52" i="4"/>
  <c r="D51" i="4"/>
  <c r="E51" i="4"/>
  <c r="D42" i="4"/>
  <c r="G42" i="4" s="1"/>
  <c r="I42" i="4" s="1"/>
  <c r="J42" i="4" s="1"/>
  <c r="E42" i="4"/>
  <c r="D41" i="4"/>
  <c r="E41" i="4"/>
  <c r="D40" i="4"/>
  <c r="G40" i="4" s="1"/>
  <c r="I40" i="4" s="1"/>
  <c r="J40" i="4" s="1"/>
  <c r="E40" i="4"/>
  <c r="D39" i="4"/>
  <c r="E39" i="4"/>
  <c r="D38" i="4"/>
  <c r="E38" i="4"/>
  <c r="D37" i="4"/>
  <c r="G37" i="4" s="1"/>
  <c r="I37" i="4" s="1"/>
  <c r="J37" i="4" s="1"/>
  <c r="E37" i="4"/>
  <c r="D36" i="4"/>
  <c r="E36" i="4"/>
  <c r="D35" i="4"/>
  <c r="G35" i="4" s="1"/>
  <c r="I35" i="4" s="1"/>
  <c r="J35" i="4" s="1"/>
  <c r="E35" i="4"/>
  <c r="D34" i="4"/>
  <c r="E34" i="4"/>
  <c r="D33" i="4"/>
  <c r="G33" i="4" s="1"/>
  <c r="I33" i="4" s="1"/>
  <c r="J33" i="4" s="1"/>
  <c r="E33" i="4"/>
  <c r="D32" i="4"/>
  <c r="E32" i="4"/>
  <c r="D31" i="4"/>
  <c r="G31" i="4" s="1"/>
  <c r="I31" i="4" s="1"/>
  <c r="J31" i="4" s="1"/>
  <c r="E31" i="4"/>
  <c r="D30" i="4"/>
  <c r="E30" i="4"/>
  <c r="D29" i="4"/>
  <c r="G29" i="4" s="1"/>
  <c r="I29" i="4" s="1"/>
  <c r="J29" i="4" s="1"/>
  <c r="E29" i="4"/>
  <c r="D28" i="4"/>
  <c r="E28" i="4"/>
  <c r="D27" i="4"/>
  <c r="G27" i="4" s="1"/>
  <c r="I27" i="4" s="1"/>
  <c r="J27" i="4" s="1"/>
  <c r="E27" i="4"/>
  <c r="D26" i="4"/>
  <c r="E26" i="4"/>
  <c r="D25" i="4"/>
  <c r="G25" i="4" s="1"/>
  <c r="I25" i="4" s="1"/>
  <c r="J25" i="4" s="1"/>
  <c r="E25" i="4"/>
  <c r="D24" i="4"/>
  <c r="E24" i="4"/>
  <c r="D23" i="4"/>
  <c r="G23" i="4" s="1"/>
  <c r="I23" i="4" s="1"/>
  <c r="J23" i="4" s="1"/>
  <c r="E23" i="4"/>
  <c r="D22" i="4"/>
  <c r="E22" i="4"/>
  <c r="D21" i="4"/>
  <c r="G21" i="4" s="1"/>
  <c r="I21" i="4" s="1"/>
  <c r="J21" i="4" s="1"/>
  <c r="E21" i="4"/>
  <c r="D20" i="4"/>
  <c r="E20" i="4"/>
  <c r="D19" i="4"/>
  <c r="G19" i="4" s="1"/>
  <c r="I19" i="4" s="1"/>
  <c r="J19" i="4" s="1"/>
  <c r="E19" i="4"/>
  <c r="D18" i="4"/>
  <c r="E18" i="4"/>
  <c r="D17" i="4"/>
  <c r="G17" i="4" s="1"/>
  <c r="I17" i="4" s="1"/>
  <c r="J17" i="4" s="1"/>
  <c r="E17" i="4"/>
  <c r="D16" i="4"/>
  <c r="E16" i="4"/>
  <c r="D8" i="4"/>
  <c r="G8" i="4" s="1"/>
  <c r="I8" i="4" s="1"/>
  <c r="E8" i="4"/>
  <c r="C74" i="4"/>
  <c r="C75" i="4" s="1"/>
  <c r="C76" i="4" s="1"/>
  <c r="C77" i="4" s="1"/>
  <c r="C78" i="4" s="1"/>
  <c r="C79" i="4" s="1"/>
  <c r="C80" i="4" s="1"/>
  <c r="C81" i="4" s="1"/>
  <c r="C51" i="4"/>
  <c r="C52" i="4"/>
  <c r="C53" i="4"/>
  <c r="C54" i="4"/>
  <c r="C55" i="4"/>
  <c r="A74" i="4"/>
  <c r="A51" i="4"/>
  <c r="C8" i="4"/>
  <c r="D9" i="4"/>
  <c r="G9" i="4" s="1"/>
  <c r="I9" i="4" s="1"/>
  <c r="E9" i="4"/>
  <c r="C9" i="4"/>
  <c r="D10" i="4"/>
  <c r="G10" i="4" s="1"/>
  <c r="I10" i="4" s="1"/>
  <c r="E10" i="4"/>
  <c r="C10" i="4"/>
  <c r="D11" i="4"/>
  <c r="G11" i="4" s="1"/>
  <c r="E11" i="4"/>
  <c r="C11" i="4"/>
  <c r="D12" i="4"/>
  <c r="G12" i="4" s="1"/>
  <c r="I12" i="4" s="1"/>
  <c r="E12" i="4"/>
  <c r="C12" i="4"/>
  <c r="D13" i="4"/>
  <c r="G13" i="4" s="1"/>
  <c r="I13" i="4" s="1"/>
  <c r="E13" i="4"/>
  <c r="C13" i="4"/>
  <c r="D14" i="4"/>
  <c r="G14" i="4" s="1"/>
  <c r="I14" i="4" s="1"/>
  <c r="E14" i="4"/>
  <c r="C14" i="4"/>
  <c r="D15" i="4"/>
  <c r="G15" i="4" s="1"/>
  <c r="E15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E7" i="4"/>
  <c r="C7" i="4"/>
  <c r="D7" i="4"/>
  <c r="A8" i="4"/>
  <c r="M17" i="3"/>
  <c r="H17" i="3"/>
  <c r="C17" i="3"/>
  <c r="I15" i="4" l="1"/>
  <c r="I11" i="4"/>
  <c r="I52" i="4"/>
  <c r="J52" i="4" s="1"/>
  <c r="I54" i="4"/>
  <c r="J54" i="4" s="1"/>
  <c r="G18" i="4"/>
  <c r="I18" i="4" s="1"/>
  <c r="J18" i="4" s="1"/>
  <c r="G22" i="4"/>
  <c r="I22" i="4" s="1"/>
  <c r="J22" i="4" s="1"/>
  <c r="G26" i="4"/>
  <c r="I26" i="4" s="1"/>
  <c r="J26" i="4" s="1"/>
  <c r="G30" i="4"/>
  <c r="I30" i="4" s="1"/>
  <c r="J30" i="4" s="1"/>
  <c r="G32" i="4"/>
  <c r="I32" i="4" s="1"/>
  <c r="J32" i="4" s="1"/>
  <c r="G36" i="4"/>
  <c r="I36" i="4" s="1"/>
  <c r="J36" i="4" s="1"/>
  <c r="G38" i="4"/>
  <c r="I38" i="4" s="1"/>
  <c r="J38" i="4" s="1"/>
  <c r="G39" i="4"/>
  <c r="I39" i="4" s="1"/>
  <c r="J39" i="4" s="1"/>
  <c r="G41" i="4"/>
  <c r="I41" i="4" s="1"/>
  <c r="J41" i="4" s="1"/>
  <c r="G51" i="4"/>
  <c r="I51" i="4" s="1"/>
  <c r="J51" i="4" s="1"/>
  <c r="G53" i="4"/>
  <c r="I53" i="4" s="1"/>
  <c r="J53" i="4" s="1"/>
  <c r="G55" i="4"/>
  <c r="I55" i="4" s="1"/>
  <c r="J55" i="4" s="1"/>
  <c r="G16" i="4"/>
  <c r="I16" i="4" s="1"/>
  <c r="G20" i="4"/>
  <c r="I20" i="4" s="1"/>
  <c r="J20" i="4" s="1"/>
  <c r="G24" i="4"/>
  <c r="I24" i="4" s="1"/>
  <c r="J24" i="4" s="1"/>
  <c r="G28" i="4"/>
  <c r="I28" i="4" s="1"/>
  <c r="J28" i="4" s="1"/>
  <c r="G34" i="4"/>
  <c r="I34" i="4" s="1"/>
  <c r="J34" i="4" s="1"/>
  <c r="F34" i="4"/>
  <c r="F14" i="4"/>
  <c r="F10" i="4"/>
  <c r="F39" i="4"/>
  <c r="F28" i="4"/>
  <c r="F24" i="4"/>
  <c r="F36" i="4"/>
  <c r="F41" i="4"/>
  <c r="F20" i="4"/>
  <c r="F32" i="4"/>
  <c r="F13" i="4"/>
  <c r="F9" i="4"/>
  <c r="F8" i="4"/>
  <c r="F38" i="4"/>
  <c r="F30" i="4"/>
  <c r="F22" i="4"/>
  <c r="F15" i="4"/>
  <c r="F11" i="4"/>
  <c r="F51" i="4"/>
  <c r="F16" i="4"/>
  <c r="F12" i="4"/>
  <c r="F53" i="4"/>
  <c r="F26" i="4"/>
  <c r="F18" i="4"/>
  <c r="F55" i="4"/>
  <c r="F40" i="4"/>
  <c r="F37" i="4"/>
  <c r="F35" i="4"/>
  <c r="F33" i="4"/>
  <c r="F31" i="4"/>
  <c r="F29" i="4"/>
  <c r="F27" i="4"/>
  <c r="F25" i="4"/>
  <c r="F23" i="4"/>
  <c r="F21" i="4"/>
  <c r="F19" i="4"/>
  <c r="F17" i="4"/>
  <c r="F54" i="4"/>
  <c r="F52" i="4"/>
  <c r="F42" i="4"/>
  <c r="F74" i="4"/>
  <c r="I82" i="4" l="1"/>
  <c r="J16" i="4"/>
  <c r="J82" i="4" s="1"/>
  <c r="H6" i="4" s="1"/>
</calcChain>
</file>

<file path=xl/comments1.xml><?xml version="1.0" encoding="utf-8"?>
<comments xmlns="http://schemas.openxmlformats.org/spreadsheetml/2006/main">
  <authors>
    <author>Muh Kurniawan</author>
  </authors>
  <commentList>
    <comment ref="C3" authorId="0" shapeId="0">
      <text>
        <r>
          <rPr>
            <b/>
            <sz val="9"/>
            <color indexed="81"/>
            <rFont val="Tahoma"/>
            <family val="2"/>
          </rPr>
          <t>Muh Kurniawan:</t>
        </r>
        <r>
          <rPr>
            <sz val="9"/>
            <color indexed="81"/>
            <rFont val="Tahoma"/>
            <family val="2"/>
          </rPr>
          <t xml:space="preserve">
Math recombination</t>
        </r>
      </text>
    </comment>
  </commentList>
</comments>
</file>

<file path=xl/comments2.xml><?xml version="1.0" encoding="utf-8"?>
<comments xmlns="http://schemas.openxmlformats.org/spreadsheetml/2006/main">
  <authors>
    <author>Muh Kurniawan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Muh Kurniawan:</t>
        </r>
        <r>
          <rPr>
            <sz val="9"/>
            <color indexed="81"/>
            <rFont val="Tahoma"/>
            <family val="2"/>
          </rPr>
          <t xml:space="preserve">
Math recombination</t>
        </r>
      </text>
    </comment>
  </commentList>
</comments>
</file>

<file path=xl/comments3.xml><?xml version="1.0" encoding="utf-8"?>
<comments xmlns="http://schemas.openxmlformats.org/spreadsheetml/2006/main">
  <authors>
    <author>Muh Kurniawan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Muh Kurniawan:</t>
        </r>
        <r>
          <rPr>
            <sz val="9"/>
            <color indexed="81"/>
            <rFont val="Tahoma"/>
            <family val="2"/>
          </rPr>
          <t xml:space="preserve">
Math recombination</t>
        </r>
      </text>
    </comment>
  </commentList>
</comments>
</file>

<file path=xl/sharedStrings.xml><?xml version="1.0" encoding="utf-8"?>
<sst xmlns="http://schemas.openxmlformats.org/spreadsheetml/2006/main" count="737" uniqueCount="274">
  <si>
    <t xml:space="preserve">H2S </t>
  </si>
  <si>
    <t xml:space="preserve">N2  </t>
  </si>
  <si>
    <t xml:space="preserve">CO2 </t>
  </si>
  <si>
    <t xml:space="preserve">C1  </t>
  </si>
  <si>
    <t xml:space="preserve">C2  </t>
  </si>
  <si>
    <t xml:space="preserve">C3  </t>
  </si>
  <si>
    <t>I-C4</t>
  </si>
  <si>
    <t>N-C4</t>
  </si>
  <si>
    <t>I-C5</t>
  </si>
  <si>
    <t>N-C5</t>
  </si>
  <si>
    <t xml:space="preserve">C6  </t>
  </si>
  <si>
    <t xml:space="preserve">C7  </t>
  </si>
  <si>
    <t xml:space="preserve">C8  </t>
  </si>
  <si>
    <t xml:space="preserve">C9  </t>
  </si>
  <si>
    <t xml:space="preserve">C10 </t>
  </si>
  <si>
    <t xml:space="preserve">C11 </t>
  </si>
  <si>
    <t xml:space="preserve">C12 </t>
  </si>
  <si>
    <t xml:space="preserve">C13 </t>
  </si>
  <si>
    <t xml:space="preserve">C14 </t>
  </si>
  <si>
    <t xml:space="preserve">C15 </t>
  </si>
  <si>
    <t xml:space="preserve">C16 </t>
  </si>
  <si>
    <t xml:space="preserve">C17 </t>
  </si>
  <si>
    <t xml:space="preserve">C18 </t>
  </si>
  <si>
    <t xml:space="preserve">C19 </t>
  </si>
  <si>
    <t xml:space="preserve">C20 </t>
  </si>
  <si>
    <t xml:space="preserve">C21 </t>
  </si>
  <si>
    <t xml:space="preserve">C22 </t>
  </si>
  <si>
    <t xml:space="preserve">C23 </t>
  </si>
  <si>
    <t xml:space="preserve">C24 </t>
  </si>
  <si>
    <t xml:space="preserve">C25 </t>
  </si>
  <si>
    <t xml:space="preserve">C26 </t>
  </si>
  <si>
    <t xml:space="preserve">C27 </t>
  </si>
  <si>
    <t xml:space="preserve">C28 </t>
  </si>
  <si>
    <t xml:space="preserve">C29 </t>
  </si>
  <si>
    <t>C30p</t>
  </si>
  <si>
    <t>mole-%</t>
  </si>
  <si>
    <t>RESERVOIR FLUID</t>
  </si>
  <si>
    <t>wt-%</t>
  </si>
  <si>
    <t>SEPARATOR LIQUID</t>
  </si>
  <si>
    <t>SEPARATOR GAS</t>
  </si>
  <si>
    <t>COMPONENTS</t>
  </si>
  <si>
    <t>MW</t>
  </si>
  <si>
    <t>DYNAMITE</t>
  </si>
  <si>
    <t>RUSH</t>
  </si>
  <si>
    <t>C30</t>
  </si>
  <si>
    <t>C31</t>
  </si>
  <si>
    <t>C32</t>
  </si>
  <si>
    <t>C33</t>
  </si>
  <si>
    <t>C34</t>
  </si>
  <si>
    <t>C35</t>
  </si>
  <si>
    <t>C36p</t>
  </si>
  <si>
    <t>FLASHED LIQUID</t>
  </si>
  <si>
    <t>ACKERMAN</t>
  </si>
  <si>
    <t>C7p</t>
  </si>
  <si>
    <t>SG</t>
  </si>
  <si>
    <t>Tb</t>
  </si>
  <si>
    <t>C10p</t>
  </si>
  <si>
    <t>C20p</t>
  </si>
  <si>
    <t>Total Fluid</t>
  </si>
  <si>
    <t>C6p</t>
  </si>
  <si>
    <t>C12p</t>
  </si>
  <si>
    <t>MW/SG</t>
  </si>
  <si>
    <t>SSQ</t>
  </si>
  <si>
    <t>Sor</t>
  </si>
  <si>
    <t>Cf</t>
  </si>
  <si>
    <t>M</t>
  </si>
  <si>
    <t>exp</t>
  </si>
  <si>
    <t>W</t>
  </si>
  <si>
    <t>WSSQ</t>
  </si>
  <si>
    <t>Well Stream</t>
  </si>
  <si>
    <t>Sep Liquid</t>
  </si>
  <si>
    <t>Depletion Study</t>
  </si>
  <si>
    <t>Depletion Std</t>
  </si>
  <si>
    <t>Gas liberation test (table 8)</t>
  </si>
  <si>
    <t>Total resid. Oil</t>
  </si>
  <si>
    <t>RESIDUAL vs FLASHED LIQUID</t>
  </si>
  <si>
    <t>SEP LIQUID</t>
  </si>
  <si>
    <t>(Meas)Multistage Stock tank Liquid</t>
  </si>
  <si>
    <t>(Calc)Multistage Stock tank Liquid</t>
  </si>
  <si>
    <t>(Calc)C0+ Multistage Stock tank Liquid</t>
  </si>
  <si>
    <t>Gas</t>
  </si>
  <si>
    <t>SCN</t>
  </si>
  <si>
    <t>Residual oil, calc</t>
  </si>
  <si>
    <t>Flashed liq</t>
  </si>
  <si>
    <t>Flash liq</t>
  </si>
  <si>
    <t>Depletion test</t>
  </si>
  <si>
    <t>Reservoil fluid, calc</t>
  </si>
  <si>
    <t>Søreide</t>
  </si>
  <si>
    <t>WSQ</t>
  </si>
  <si>
    <t>Stage flash liq</t>
  </si>
  <si>
    <t>CCE</t>
  </si>
  <si>
    <t>Pressure</t>
  </si>
  <si>
    <t>psia</t>
  </si>
  <si>
    <t>mPa</t>
  </si>
  <si>
    <t>Bp</t>
  </si>
  <si>
    <t>below Bp</t>
  </si>
  <si>
    <t>above Bp</t>
  </si>
  <si>
    <t>Y-fun</t>
  </si>
  <si>
    <t>Fluid density</t>
  </si>
  <si>
    <t>g/cc</t>
  </si>
  <si>
    <t xml:space="preserve">C02 </t>
  </si>
  <si>
    <t xml:space="preserve">Cl  </t>
  </si>
  <si>
    <t xml:space="preserve">i-C4 </t>
  </si>
  <si>
    <t xml:space="preserve">n-C4 </t>
  </si>
  <si>
    <t xml:space="preserve">i-CS </t>
  </si>
  <si>
    <t xml:space="preserve">n.CS </t>
  </si>
  <si>
    <t xml:space="preserve">C6 </t>
  </si>
  <si>
    <t>DLE</t>
  </si>
  <si>
    <t>Oil density</t>
  </si>
  <si>
    <t>c/cc</t>
  </si>
  <si>
    <t>Oil Formation Vol Factor</t>
  </si>
  <si>
    <t>Total Formation vol factor</t>
  </si>
  <si>
    <t>Solution GOR</t>
  </si>
  <si>
    <t>Liberaed GOR</t>
  </si>
  <si>
    <t>scf/STB</t>
  </si>
  <si>
    <t>OIL PROPERTIES</t>
  </si>
  <si>
    <t>GAS PROPERTIES</t>
  </si>
  <si>
    <t>Garvity</t>
  </si>
  <si>
    <t>Gravity cumulative</t>
  </si>
  <si>
    <t>Density</t>
  </si>
  <si>
    <t>Expansion factor</t>
  </si>
  <si>
    <t>Formation volume factor</t>
  </si>
  <si>
    <t>Deviation Factor</t>
  </si>
  <si>
    <t>COMPOSITION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</si>
  <si>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</si>
  <si>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</si>
  <si>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</si>
  <si>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</si>
  <si>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</si>
  <si>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</si>
  <si>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</si>
  <si>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</si>
  <si>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</si>
  <si>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</si>
  <si>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</si>
  <si>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</si>
  <si>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</si>
  <si>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</si>
  <si>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</si>
  <si>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</si>
  <si>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</si>
  <si>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</si>
  <si>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</si>
  <si>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</si>
  <si>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</si>
  <si>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</si>
  <si>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</si>
  <si>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C36+</t>
  </si>
  <si>
    <t>C7+</t>
  </si>
  <si>
    <t>RESIDUAL OIL</t>
  </si>
  <si>
    <t>PRES</t>
  </si>
  <si>
    <t>Relative  Vol</t>
  </si>
  <si>
    <t>Temperature</t>
  </si>
  <si>
    <t>TEMP</t>
  </si>
  <si>
    <t>RVOL</t>
  </si>
  <si>
    <t>LDEN</t>
  </si>
  <si>
    <t>PHZ keyword</t>
  </si>
  <si>
    <t>unit</t>
  </si>
  <si>
    <t>option</t>
  </si>
  <si>
    <t>…</t>
  </si>
  <si>
    <t>F</t>
  </si>
  <si>
    <t xml:space="preserve">n-CS </t>
  </si>
  <si>
    <t>CVD</t>
  </si>
  <si>
    <t>Dp</t>
  </si>
  <si>
    <t>Reservoir</t>
  </si>
  <si>
    <t>Relative  Vol (V/Vsat)</t>
  </si>
  <si>
    <t>GDEN</t>
  </si>
  <si>
    <t>Gas density</t>
  </si>
  <si>
    <t>Rel Liquid vol</t>
  </si>
  <si>
    <t>%</t>
  </si>
  <si>
    <t>Deviation factor</t>
  </si>
  <si>
    <t>Z factor</t>
  </si>
  <si>
    <t>2 phase</t>
  </si>
  <si>
    <t>Gas FVF</t>
  </si>
  <si>
    <t>Mole displaced</t>
  </si>
  <si>
    <t>Res Fluid displaced</t>
  </si>
  <si>
    <t>Liquid Volume</t>
  </si>
  <si>
    <t>of Vres</t>
  </si>
  <si>
    <t>of Vsat</t>
  </si>
  <si>
    <t>Absolute</t>
  </si>
  <si>
    <t>Gas Density</t>
  </si>
  <si>
    <t>g/CC</t>
  </si>
  <si>
    <t>Gas Gravity</t>
  </si>
  <si>
    <t>psig</t>
  </si>
  <si>
    <t>Liq vol of Vsat</t>
  </si>
  <si>
    <t>Gas phase cummulative</t>
  </si>
  <si>
    <t>Sample</t>
  </si>
  <si>
    <t>Date</t>
  </si>
  <si>
    <t>Res P</t>
  </si>
  <si>
    <t>Res T</t>
  </si>
  <si>
    <t>Depth</t>
  </si>
  <si>
    <t>Psat</t>
  </si>
  <si>
    <t>GOR</t>
  </si>
  <si>
    <t>Ack</t>
  </si>
  <si>
    <t>dec 4, 1980</t>
  </si>
  <si>
    <t>Rush</t>
  </si>
  <si>
    <t>Sep 9, 2014 (report)</t>
  </si>
  <si>
    <t>NA</t>
  </si>
  <si>
    <t>Dyna</t>
  </si>
  <si>
    <t>sep 9, 2014</t>
  </si>
  <si>
    <t>13403-21462</t>
  </si>
  <si>
    <t>dV</t>
  </si>
  <si>
    <t>dP</t>
  </si>
  <si>
    <t>c</t>
  </si>
  <si>
    <t>GVIS</t>
  </si>
  <si>
    <t xml:space="preserve">y-N2  </t>
  </si>
  <si>
    <t xml:space="preserve">y-C02 </t>
  </si>
  <si>
    <t xml:space="preserve">y-H2S </t>
  </si>
  <si>
    <t xml:space="preserve">y-C2  </t>
  </si>
  <si>
    <t xml:space="preserve">y-C1 </t>
  </si>
  <si>
    <t xml:space="preserve">y-C3  </t>
  </si>
  <si>
    <t xml:space="preserve">y-C6 </t>
  </si>
  <si>
    <t>y-C7</t>
  </si>
  <si>
    <t>y-C8</t>
  </si>
  <si>
    <t>y-C9</t>
  </si>
  <si>
    <t>y-C10</t>
  </si>
  <si>
    <t xml:space="preserve">y-iC4 </t>
  </si>
  <si>
    <t xml:space="preserve">y-nC4 </t>
  </si>
  <si>
    <t xml:space="preserve">y-iCS </t>
  </si>
  <si>
    <t xml:space="preserve">y-nCS </t>
  </si>
  <si>
    <t>C1</t>
  </si>
  <si>
    <t xml:space="preserve">x-N2  </t>
  </si>
  <si>
    <t xml:space="preserve">x-C02 </t>
  </si>
  <si>
    <t xml:space="preserve">x-H2S </t>
  </si>
  <si>
    <t xml:space="preserve">x-C1 </t>
  </si>
  <si>
    <t xml:space="preserve">x-C2  </t>
  </si>
  <si>
    <t xml:space="preserve">x-C3  </t>
  </si>
  <si>
    <t xml:space="preserve">x-iC4 </t>
  </si>
  <si>
    <t xml:space="preserve">x-nC4 </t>
  </si>
  <si>
    <t xml:space="preserve">x-iCS </t>
  </si>
  <si>
    <t xml:space="preserve">x-nCS </t>
  </si>
  <si>
    <t xml:space="preserve">x-C6 </t>
  </si>
  <si>
    <t>x-C7</t>
  </si>
  <si>
    <t>x-C8</t>
  </si>
  <si>
    <t>x-C9</t>
  </si>
  <si>
    <t>x-C10</t>
  </si>
  <si>
    <t>x-C11</t>
  </si>
  <si>
    <t>x-C12</t>
  </si>
  <si>
    <t>x-C13</t>
  </si>
  <si>
    <t>x-C14</t>
  </si>
  <si>
    <t>x-C15</t>
  </si>
  <si>
    <t>x-C16</t>
  </si>
  <si>
    <t>x-C17</t>
  </si>
  <si>
    <t>x-C18</t>
  </si>
  <si>
    <t>x-C19</t>
  </si>
  <si>
    <t>x-C20</t>
  </si>
  <si>
    <t>x-C21</t>
  </si>
  <si>
    <t>x-C22</t>
  </si>
  <si>
    <t>x-C23</t>
  </si>
  <si>
    <t>x-C24</t>
  </si>
  <si>
    <t>x-C25</t>
  </si>
  <si>
    <t>x-C26</t>
  </si>
  <si>
    <t>x-C27</t>
  </si>
  <si>
    <t>x-C28</t>
  </si>
  <si>
    <t>x-C29</t>
  </si>
  <si>
    <t>x-C30</t>
  </si>
  <si>
    <t>x-C31</t>
  </si>
  <si>
    <t>x-C32</t>
  </si>
  <si>
    <t>x-C33</t>
  </si>
  <si>
    <t>x-C34</t>
  </si>
  <si>
    <t>x-C35</t>
  </si>
  <si>
    <t>x-C36p</t>
  </si>
  <si>
    <t>x-N2</t>
  </si>
  <si>
    <t>x-CO2</t>
  </si>
  <si>
    <t>x-H2S</t>
  </si>
  <si>
    <t>x-C1</t>
  </si>
  <si>
    <t>x-C2</t>
  </si>
  <si>
    <t>x-C3</t>
  </si>
  <si>
    <t>x-iC4</t>
  </si>
  <si>
    <t>x-nC4</t>
  </si>
  <si>
    <t>x-iC5</t>
  </si>
  <si>
    <t>x-nC5</t>
  </si>
  <si>
    <t>x-C6</t>
  </si>
  <si>
    <t>?comp?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</si>
</sst>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"/>
    <numFmt numFmtId="166" formatCode="0.0"/>
    <numFmt numFmtId="167" formatCode="0.00000"/>
  </numFmts>
  <fonts count="2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6"/>
      <color rgb="FF0070C0"/>
      <name val="Calibri"/>
      <family val="2"/>
      <scheme val="minor"/>
    </font>
    <font>
      <sz val="11"/>
      <color rgb="FF2C2934"/>
      <name val="Calibri"/>
      <family val="2"/>
      <scheme val="minor"/>
    </font>
    <font>
      <sz val="11"/>
      <color rgb="FF3F3C48"/>
      <name val="Calibri"/>
      <family val="2"/>
      <scheme val="minor"/>
    </font>
    <font>
      <sz val="11"/>
      <color rgb="FF121113"/>
      <name val="Calibri"/>
      <family val="2"/>
      <scheme val="minor"/>
    </font>
    <font>
      <sz val="11"/>
      <color rgb="FF35151A"/>
      <name val="Calibri"/>
      <family val="2"/>
      <scheme val="minor"/>
    </font>
    <font>
      <sz val="11"/>
      <color rgb="FF4F2027"/>
      <name val="Calibri"/>
      <family val="2"/>
      <scheme val="minor"/>
    </font>
    <font>
      <sz val="10"/>
      <color rgb="FF2D2E33"/>
      <name val="Times-Roman"/>
    </font>
    <font>
      <sz val="9"/>
      <color rgb="FF302F37"/>
      <name val="Helvetica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164" fontId="0" fillId="0" borderId="0" xfId="0" applyNumberFormat="1"/>
    <xf numFmtId="165" fontId="0" fillId="0" borderId="0" xfId="0" applyNumberFormat="1"/>
    <xf numFmtId="11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3" xfId="0" applyBorder="1"/>
    <xf numFmtId="164" fontId="0" fillId="0" borderId="3" xfId="0" applyNumberFormat="1" applyBorder="1"/>
    <xf numFmtId="0" fontId="2" fillId="0" borderId="6" xfId="0" applyFont="1" applyBorder="1" applyAlignment="1"/>
    <xf numFmtId="0" fontId="5" fillId="0" borderId="0" xfId="0" applyFont="1" applyBorder="1" applyAlignment="1"/>
    <xf numFmtId="0" fontId="6" fillId="0" borderId="0" xfId="0" applyFont="1" applyBorder="1" applyAlignment="1"/>
    <xf numFmtId="165" fontId="0" fillId="0" borderId="3" xfId="0" applyNumberFormat="1" applyBorder="1"/>
    <xf numFmtId="165" fontId="0" fillId="0" borderId="0" xfId="0" applyNumberFormat="1" applyFill="1" applyBorder="1"/>
    <xf numFmtId="2" fontId="0" fillId="0" borderId="3" xfId="0" applyNumberFormat="1" applyBorder="1"/>
    <xf numFmtId="2" fontId="0" fillId="0" borderId="1" xfId="0" applyNumberFormat="1" applyBorder="1"/>
    <xf numFmtId="164" fontId="0" fillId="0" borderId="0" xfId="0" applyNumberFormat="1" applyFill="1" applyBorder="1"/>
    <xf numFmtId="2" fontId="0" fillId="0" borderId="0" xfId="0" applyNumberFormat="1" applyFill="1" applyBorder="1"/>
    <xf numFmtId="164" fontId="0" fillId="0" borderId="7" xfId="0" applyNumberFormat="1" applyFill="1" applyBorder="1"/>
    <xf numFmtId="164" fontId="0" fillId="0" borderId="8" xfId="0" applyNumberFormat="1" applyFill="1" applyBorder="1"/>
    <xf numFmtId="2" fontId="0" fillId="0" borderId="8" xfId="0" applyNumberFormat="1" applyFill="1" applyBorder="1"/>
    <xf numFmtId="0" fontId="0" fillId="0" borderId="9" xfId="0" applyBorder="1"/>
    <xf numFmtId="164" fontId="0" fillId="0" borderId="10" xfId="0" applyNumberFormat="1" applyFill="1" applyBorder="1"/>
    <xf numFmtId="0" fontId="0" fillId="0" borderId="11" xfId="0" applyBorder="1"/>
    <xf numFmtId="0" fontId="0" fillId="0" borderId="0" xfId="0" applyBorder="1"/>
    <xf numFmtId="164" fontId="0" fillId="0" borderId="12" xfId="0" applyNumberFormat="1" applyFill="1" applyBorder="1"/>
    <xf numFmtId="164" fontId="0" fillId="0" borderId="6" xfId="0" applyNumberFormat="1" applyFill="1" applyBorder="1"/>
    <xf numFmtId="2" fontId="0" fillId="0" borderId="6" xfId="0" applyNumberFormat="1" applyFill="1" applyBorder="1"/>
    <xf numFmtId="0" fontId="0" fillId="0" borderId="6" xfId="0" applyBorder="1"/>
    <xf numFmtId="0" fontId="0" fillId="0" borderId="13" xfId="0" applyBorder="1"/>
    <xf numFmtId="164" fontId="0" fillId="0" borderId="9" xfId="0" applyNumberFormat="1" applyFill="1" applyBorder="1"/>
    <xf numFmtId="0" fontId="0" fillId="0" borderId="10" xfId="0" applyBorder="1"/>
    <xf numFmtId="0" fontId="0" fillId="0" borderId="12" xfId="0" applyBorder="1"/>
    <xf numFmtId="0" fontId="0" fillId="0" borderId="7" xfId="0" applyBorder="1"/>
    <xf numFmtId="0" fontId="0" fillId="0" borderId="8" xfId="0" applyBorder="1"/>
    <xf numFmtId="11" fontId="0" fillId="0" borderId="11" xfId="0" applyNumberFormat="1" applyBorder="1"/>
    <xf numFmtId="2" fontId="0" fillId="0" borderId="0" xfId="0" applyNumberFormat="1"/>
    <xf numFmtId="1" fontId="0" fillId="0" borderId="3" xfId="0" applyNumberFormat="1" applyBorder="1"/>
    <xf numFmtId="164" fontId="0" fillId="0" borderId="11" xfId="0" applyNumberFormat="1" applyFill="1" applyBorder="1"/>
    <xf numFmtId="165" fontId="0" fillId="0" borderId="6" xfId="0" applyNumberFormat="1" applyFill="1" applyBorder="1"/>
    <xf numFmtId="2" fontId="0" fillId="0" borderId="10" xfId="0" applyNumberFormat="1" applyFill="1" applyBorder="1"/>
    <xf numFmtId="2" fontId="0" fillId="0" borderId="12" xfId="0" applyNumberFormat="1" applyFill="1" applyBorder="1"/>
    <xf numFmtId="166" fontId="0" fillId="0" borderId="7" xfId="0" applyNumberFormat="1" applyFill="1" applyBorder="1"/>
    <xf numFmtId="166" fontId="0" fillId="0" borderId="8" xfId="0" applyNumberFormat="1" applyFill="1" applyBorder="1"/>
    <xf numFmtId="166" fontId="0" fillId="0" borderId="0" xfId="0" applyNumberFormat="1" applyFill="1" applyBorder="1"/>
    <xf numFmtId="166" fontId="0" fillId="0" borderId="6" xfId="0" applyNumberForma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65" fontId="1" fillId="0" borderId="0" xfId="0" applyNumberFormat="1" applyFont="1"/>
    <xf numFmtId="0" fontId="8" fillId="0" borderId="0" xfId="0" applyFont="1"/>
    <xf numFmtId="2" fontId="8" fillId="0" borderId="0" xfId="0" applyNumberFormat="1" applyFont="1"/>
    <xf numFmtId="165" fontId="8" fillId="0" borderId="0" xfId="0" applyNumberFormat="1" applyFont="1"/>
    <xf numFmtId="0" fontId="9" fillId="0" borderId="0" xfId="0" applyFont="1"/>
    <xf numFmtId="164" fontId="9" fillId="0" borderId="0" xfId="0" applyNumberFormat="1" applyFont="1"/>
    <xf numFmtId="165" fontId="9" fillId="0" borderId="0" xfId="0" applyNumberFormat="1" applyFont="1"/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textRotation="90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0" fontId="2" fillId="2" borderId="0" xfId="0" applyFont="1" applyFill="1" applyAlignment="1">
      <alignment horizontal="center"/>
    </xf>
    <xf numFmtId="0" fontId="7" fillId="0" borderId="0" xfId="0" applyFont="1" applyBorder="1" applyAlignment="1">
      <alignment horizontal="center" vertical="center" textRotation="90"/>
    </xf>
    <xf numFmtId="0" fontId="6" fillId="0" borderId="0" xfId="0" applyFont="1" applyBorder="1" applyAlignment="1">
      <alignment horizontal="center"/>
    </xf>
    <xf numFmtId="0" fontId="0" fillId="0" borderId="10" xfId="0" applyFill="1" applyBorder="1"/>
    <xf numFmtId="165" fontId="0" fillId="3" borderId="8" xfId="0" applyNumberFormat="1" applyFill="1" applyBorder="1"/>
    <xf numFmtId="0" fontId="0" fillId="0" borderId="0" xfId="0" applyFill="1" applyBorder="1"/>
    <xf numFmtId="0" fontId="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" fontId="0" fillId="0" borderId="0" xfId="0" applyNumberFormat="1"/>
    <xf numFmtId="167" fontId="0" fillId="0" borderId="0" xfId="0" applyNumberFormat="1"/>
    <xf numFmtId="0" fontId="0" fillId="0" borderId="14" xfId="0" applyBorder="1" applyAlignment="1">
      <alignment horizontal="center"/>
    </xf>
    <xf numFmtId="164" fontId="0" fillId="5" borderId="15" xfId="0" applyNumberFormat="1" applyFill="1" applyBorder="1" applyAlignment="1">
      <alignment horizontal="right"/>
    </xf>
    <xf numFmtId="0" fontId="0" fillId="0" borderId="16" xfId="0" applyBorder="1" applyAlignment="1">
      <alignment horizontal="center"/>
    </xf>
    <xf numFmtId="1" fontId="0" fillId="5" borderId="17" xfId="0" applyNumberFormat="1" applyFill="1" applyBorder="1" applyAlignment="1">
      <alignment horizontal="right"/>
    </xf>
    <xf numFmtId="0" fontId="0" fillId="0" borderId="18" xfId="0" applyBorder="1" applyAlignment="1">
      <alignment horizontal="center"/>
    </xf>
    <xf numFmtId="164" fontId="0" fillId="5" borderId="19" xfId="0" applyNumberFormat="1" applyFill="1" applyBorder="1" applyAlignment="1">
      <alignment horizontal="right"/>
    </xf>
    <xf numFmtId="0" fontId="0" fillId="0" borderId="20" xfId="0" applyBorder="1" applyAlignment="1">
      <alignment horizontal="center"/>
    </xf>
    <xf numFmtId="167" fontId="0" fillId="4" borderId="21" xfId="0" applyNumberFormat="1" applyFill="1" applyBorder="1"/>
    <xf numFmtId="2" fontId="11" fillId="0" borderId="10" xfId="0" applyNumberFormat="1" applyFont="1" applyFill="1" applyBorder="1"/>
    <xf numFmtId="164" fontId="11" fillId="0" borderId="0" xfId="0" applyNumberFormat="1" applyFont="1" applyFill="1" applyBorder="1"/>
    <xf numFmtId="2" fontId="11" fillId="0" borderId="0" xfId="0" applyNumberFormat="1" applyFont="1" applyFill="1" applyBorder="1"/>
    <xf numFmtId="165" fontId="11" fillId="0" borderId="0" xfId="0" applyNumberFormat="1" applyFont="1" applyFill="1" applyBorder="1"/>
    <xf numFmtId="2" fontId="11" fillId="0" borderId="12" xfId="0" applyNumberFormat="1" applyFont="1" applyFill="1" applyBorder="1"/>
    <xf numFmtId="164" fontId="11" fillId="0" borderId="6" xfId="0" applyNumberFormat="1" applyFont="1" applyFill="1" applyBorder="1"/>
    <xf numFmtId="2" fontId="11" fillId="0" borderId="6" xfId="0" applyNumberFormat="1" applyFont="1" applyFill="1" applyBorder="1"/>
    <xf numFmtId="165" fontId="11" fillId="0" borderId="6" xfId="0" applyNumberFormat="1" applyFont="1" applyFill="1" applyBorder="1"/>
    <xf numFmtId="2" fontId="0" fillId="5" borderId="0" xfId="0" applyNumberFormat="1" applyFill="1"/>
    <xf numFmtId="165" fontId="0" fillId="5" borderId="17" xfId="0" applyNumberForma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0" fillId="4" borderId="0" xfId="0" applyFill="1"/>
    <xf numFmtId="0" fontId="12" fillId="0" borderId="0" xfId="0" applyFont="1"/>
    <xf numFmtId="0" fontId="0" fillId="0" borderId="1" xfId="0" applyBorder="1" applyAlignment="1">
      <alignment horizontal="center"/>
    </xf>
    <xf numFmtId="0" fontId="0" fillId="0" borderId="0" xfId="0" applyFill="1"/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2" xfId="0" applyFont="1" applyFill="1" applyBorder="1"/>
    <xf numFmtId="0" fontId="0" fillId="0" borderId="0" xfId="0" applyFont="1" applyFill="1" applyBorder="1"/>
    <xf numFmtId="0" fontId="0" fillId="0" borderId="0" xfId="0" applyFont="1" applyBorder="1"/>
    <xf numFmtId="0" fontId="0" fillId="0" borderId="23" xfId="0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3" xfId="0" applyFont="1" applyBorder="1"/>
    <xf numFmtId="0" fontId="0" fillId="4" borderId="0" xfId="0" applyFont="1" applyFill="1" applyAlignment="1">
      <alignment horizontal="center" vertical="center"/>
    </xf>
    <xf numFmtId="0" fontId="0" fillId="4" borderId="1" xfId="0" applyFont="1" applyFill="1" applyBorder="1"/>
    <xf numFmtId="0" fontId="0" fillId="0" borderId="0" xfId="0" applyFont="1" applyFill="1"/>
    <xf numFmtId="0" fontId="0" fillId="4" borderId="0" xfId="0" applyFont="1" applyFill="1"/>
    <xf numFmtId="164" fontId="0" fillId="0" borderId="3" xfId="0" applyNumberFormat="1" applyFont="1" applyBorder="1"/>
    <xf numFmtId="0" fontId="0" fillId="6" borderId="0" xfId="0" applyFont="1" applyFill="1"/>
    <xf numFmtId="0" fontId="13" fillId="0" borderId="3" xfId="0" applyFont="1" applyBorder="1"/>
    <xf numFmtId="0" fontId="13" fillId="0" borderId="3" xfId="0" applyFont="1" applyBorder="1" applyAlignment="1">
      <alignment vertical="center" wrapText="1"/>
    </xf>
    <xf numFmtId="0" fontId="14" fillId="0" borderId="1" xfId="0" applyFont="1" applyBorder="1"/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4" borderId="1" xfId="0" applyFont="1" applyFill="1" applyBorder="1"/>
    <xf numFmtId="0" fontId="13" fillId="4" borderId="1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vertical="center" wrapText="1"/>
    </xf>
    <xf numFmtId="0" fontId="13" fillId="0" borderId="1" xfId="0" applyFont="1" applyBorder="1"/>
    <xf numFmtId="0" fontId="16" fillId="0" borderId="1" xfId="0" applyFont="1" applyBorder="1"/>
    <xf numFmtId="0" fontId="17" fillId="0" borderId="1" xfId="0" applyFont="1" applyBorder="1"/>
    <xf numFmtId="0" fontId="13" fillId="0" borderId="0" xfId="0" applyFont="1" applyBorder="1"/>
    <xf numFmtId="0" fontId="14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13" fillId="0" borderId="1" xfId="0" applyFont="1" applyFill="1" applyBorder="1"/>
    <xf numFmtId="0" fontId="0" fillId="0" borderId="1" xfId="0" applyFont="1" applyFill="1" applyBorder="1"/>
    <xf numFmtId="0" fontId="0" fillId="0" borderId="3" xfId="0" applyFont="1" applyFill="1" applyBorder="1"/>
    <xf numFmtId="0" fontId="14" fillId="4" borderId="1" xfId="0" applyFont="1" applyFill="1" applyBorder="1"/>
    <xf numFmtId="0" fontId="0" fillId="0" borderId="1" xfId="0" applyFont="1" applyBorder="1" applyAlignment="1"/>
    <xf numFmtId="0" fontId="13" fillId="4" borderId="3" xfId="0" applyFont="1" applyFill="1" applyBorder="1" applyAlignment="1">
      <alignment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18" fillId="0" borderId="0" xfId="0" applyFont="1"/>
    <xf numFmtId="0" fontId="0" fillId="0" borderId="0" xfId="0" applyAlignment="1"/>
    <xf numFmtId="0" fontId="19" fillId="0" borderId="1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9" fillId="0" borderId="0" xfId="0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3" xfId="0" applyNumberFormat="1" applyFont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textRotation="90"/>
    </xf>
    <xf numFmtId="0" fontId="6" fillId="0" borderId="0" xfId="0" applyFont="1" applyBorder="1" applyAlignment="1">
      <alignment horizontal="center" vertical="center" textRotation="90"/>
    </xf>
    <xf numFmtId="0" fontId="6" fillId="0" borderId="0" xfId="0" applyFont="1" applyBorder="1" applyAlignment="1">
      <alignment horizontal="center"/>
    </xf>
    <xf numFmtId="0" fontId="0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8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V vs 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>
              <a:noFill/>
            </a:ln>
          </c:spPr>
          <c:xVal>
            <c:numRef>
              <c:f>'Acke-E'!$B$8:$B$30</c:f>
              <c:numCache>
                <c:formatCode>General</c:formatCode>
                <c:ptCount val="23"/>
                <c:pt idx="0">
                  <c:v>8000</c:v>
                </c:pt>
                <c:pt idx="1">
                  <c:v>7500</c:v>
                </c:pt>
                <c:pt idx="2">
                  <c:v>7000</c:v>
                </c:pt>
                <c:pt idx="3">
                  <c:v>6500</c:v>
                </c:pt>
                <c:pt idx="4">
                  <c:v>6000</c:v>
                </c:pt>
                <c:pt idx="5">
                  <c:v>5500</c:v>
                </c:pt>
                <c:pt idx="6">
                  <c:v>5000</c:v>
                </c:pt>
                <c:pt idx="7">
                  <c:v>11500</c:v>
                </c:pt>
                <c:pt idx="8">
                  <c:v>4000</c:v>
                </c:pt>
                <c:pt idx="9">
                  <c:v>3840</c:v>
                </c:pt>
                <c:pt idx="10">
                  <c:v>3820</c:v>
                </c:pt>
                <c:pt idx="11">
                  <c:v>3800</c:v>
                </c:pt>
                <c:pt idx="12">
                  <c:v>3755</c:v>
                </c:pt>
                <c:pt idx="13">
                  <c:v>3660</c:v>
                </c:pt>
                <c:pt idx="14">
                  <c:v>3500</c:v>
                </c:pt>
                <c:pt idx="15">
                  <c:v>3000</c:v>
                </c:pt>
                <c:pt idx="16">
                  <c:v>2500</c:v>
                </c:pt>
                <c:pt idx="17">
                  <c:v>2000</c:v>
                </c:pt>
                <c:pt idx="18">
                  <c:v>1500</c:v>
                </c:pt>
                <c:pt idx="19">
                  <c:v>1280</c:v>
                </c:pt>
                <c:pt idx="20">
                  <c:v>900</c:v>
                </c:pt>
                <c:pt idx="21">
                  <c:v>700</c:v>
                </c:pt>
                <c:pt idx="22">
                  <c:v>645</c:v>
                </c:pt>
              </c:numCache>
            </c:numRef>
          </c:xVal>
          <c:yVal>
            <c:numRef>
              <c:f>'Acke-E'!$D$8:$D$30</c:f>
              <c:numCache>
                <c:formatCode>General</c:formatCode>
                <c:ptCount val="23"/>
                <c:pt idx="0">
                  <c:v>0.90180000000000005</c:v>
                </c:pt>
                <c:pt idx="1">
                  <c:v>0.90910000000000002</c:v>
                </c:pt>
                <c:pt idx="2">
                  <c:v>0.91710000000000003</c:v>
                </c:pt>
                <c:pt idx="3">
                  <c:v>0.92620000000000002</c:v>
                </c:pt>
                <c:pt idx="4">
                  <c:v>0.93600000000000005</c:v>
                </c:pt>
                <c:pt idx="5">
                  <c:v>0.94769999999999999</c:v>
                </c:pt>
                <c:pt idx="6">
                  <c:v>0.96</c:v>
                </c:pt>
                <c:pt idx="7">
                  <c:v>0.97519999999999996</c:v>
                </c:pt>
                <c:pt idx="8">
                  <c:v>0.99309999999999998</c:v>
                </c:pt>
                <c:pt idx="9">
                  <c:v>1</c:v>
                </c:pt>
                <c:pt idx="10">
                  <c:v>1.0021</c:v>
                </c:pt>
                <c:pt idx="11">
                  <c:v>1.0041</c:v>
                </c:pt>
                <c:pt idx="12">
                  <c:v>1.0088999999999999</c:v>
                </c:pt>
                <c:pt idx="13">
                  <c:v>1.0196000000000001</c:v>
                </c:pt>
                <c:pt idx="14">
                  <c:v>1.0398000000000001</c:v>
                </c:pt>
                <c:pt idx="15">
                  <c:v>1.1237999999999999</c:v>
                </c:pt>
                <c:pt idx="16">
                  <c:v>1.2586999999999999</c:v>
                </c:pt>
                <c:pt idx="17">
                  <c:v>1.4935</c:v>
                </c:pt>
                <c:pt idx="18">
                  <c:v>1.9258</c:v>
                </c:pt>
                <c:pt idx="19">
                  <c:v>2.2292999999999998</c:v>
                </c:pt>
                <c:pt idx="20">
                  <c:v>3.1774</c:v>
                </c:pt>
                <c:pt idx="21">
                  <c:v>4.07</c:v>
                </c:pt>
                <c:pt idx="22">
                  <c:v>4.4873000000000003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E53-4157-8007-28781D36F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061928"/>
        <c:axId val="438061272"/>
      </c:scatterChart>
      <c:valAx>
        <c:axId val="438061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38061272"/>
        <c:crosses val="autoZero"/>
        <c:crossBetween val="midCat"/>
      </c:valAx>
      <c:valAx>
        <c:axId val="4380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38061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rgbClr val="640000"/>
                </a:solidFill>
                <a:latin typeface="+mn-lt"/>
                <a:ea typeface="+mn-ea"/>
                <a:cs typeface="+mn-cs"/>
              </a:defRPr>
            </a:pPr>
            <a:r>
              <a:rPr lang="nb-NO" sz="1800">
                <a:solidFill>
                  <a:srgbClr val="640000"/>
                </a:solidFill>
              </a:rPr>
              <a:t>Spesific Gravity  Søreide vs Lab</a:t>
            </a:r>
          </a:p>
        </c:rich>
      </c:tx>
      <c:layout>
        <c:manualLayout>
          <c:xMode val="edge"/>
          <c:yMode val="edge"/>
          <c:x val="0.31660455253376985"/>
          <c:y val="4.80571249664579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rgbClr val="640000"/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1481541619728686"/>
          <c:y val="9.231426562839587E-2"/>
          <c:w val="0.8368327047055687"/>
          <c:h val="0.7712308102602373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Compile!$E$16:$E$81</c:f>
              <c:numCache>
                <c:formatCode>0.000</c:formatCode>
                <c:ptCount val="66"/>
                <c:pt idx="0">
                  <c:v>0.71799999999999997</c:v>
                </c:pt>
                <c:pt idx="1">
                  <c:v>0.745</c:v>
                </c:pt>
                <c:pt idx="2">
                  <c:v>0.76900000000000002</c:v>
                </c:pt>
                <c:pt idx="3">
                  <c:v>0.77900000000000003</c:v>
                </c:pt>
                <c:pt idx="4">
                  <c:v>0.79</c:v>
                </c:pt>
                <c:pt idx="5">
                  <c:v>0.80100000000000005</c:v>
                </c:pt>
                <c:pt idx="6">
                  <c:v>0.81200000000000006</c:v>
                </c:pt>
                <c:pt idx="7">
                  <c:v>0.82299999999999995</c:v>
                </c:pt>
                <c:pt idx="8">
                  <c:v>0.83299999999999996</c:v>
                </c:pt>
                <c:pt idx="9">
                  <c:v>0.84</c:v>
                </c:pt>
                <c:pt idx="10">
                  <c:v>0.84799999999999998</c:v>
                </c:pt>
                <c:pt idx="11">
                  <c:v>0.85299999999999998</c:v>
                </c:pt>
                <c:pt idx="12">
                  <c:v>0.85799999999999998</c:v>
                </c:pt>
                <c:pt idx="13">
                  <c:v>0.86299999999999999</c:v>
                </c:pt>
                <c:pt idx="14">
                  <c:v>0.86799999999999999</c:v>
                </c:pt>
                <c:pt idx="15">
                  <c:v>0.873</c:v>
                </c:pt>
                <c:pt idx="16">
                  <c:v>0.878</c:v>
                </c:pt>
                <c:pt idx="17">
                  <c:v>0.88200000000000001</c:v>
                </c:pt>
                <c:pt idx="18">
                  <c:v>0.88600000000000001</c:v>
                </c:pt>
                <c:pt idx="19">
                  <c:v>0.89</c:v>
                </c:pt>
                <c:pt idx="20">
                  <c:v>0.89400000000000002</c:v>
                </c:pt>
                <c:pt idx="21">
                  <c:v>0.89700000000000002</c:v>
                </c:pt>
                <c:pt idx="22">
                  <c:v>0.9</c:v>
                </c:pt>
                <c:pt idx="23">
                  <c:v>0.82199999999999995</c:v>
                </c:pt>
                <c:pt idx="24">
                  <c:v>0.85199999999999998</c:v>
                </c:pt>
                <c:pt idx="25">
                  <c:v>0.89900000000000002</c:v>
                </c:pt>
                <c:pt idx="26">
                  <c:v>0.92500000000000004</c:v>
                </c:pt>
                <c:pt idx="27" formatCode="General">
                  <c:v>0.80600000000000005</c:v>
                </c:pt>
                <c:pt idx="28" formatCode="General">
                  <c:v>0.82399999999999995</c:v>
                </c:pt>
                <c:pt idx="29" formatCode="General">
                  <c:v>0.85199999999999998</c:v>
                </c:pt>
                <c:pt idx="30" formatCode="General">
                  <c:v>0.89900000000000002</c:v>
                </c:pt>
                <c:pt idx="31" formatCode="General">
                  <c:v>0.92500000000000004</c:v>
                </c:pt>
                <c:pt idx="32" formatCode="General">
                  <c:v>0.80100000000000005</c:v>
                </c:pt>
                <c:pt idx="33" formatCode="General">
                  <c:v>0.80200000000000005</c:v>
                </c:pt>
                <c:pt idx="34" formatCode="General">
                  <c:v>0.92400000000000004</c:v>
                </c:pt>
                <c:pt idx="35" formatCode="0.0000">
                  <c:v>0.8367</c:v>
                </c:pt>
                <c:pt idx="36" formatCode="0.0000">
                  <c:v>0.8427</c:v>
                </c:pt>
                <c:pt idx="37" formatCode="0.0000">
                  <c:v>0.88170000000000004</c:v>
                </c:pt>
                <c:pt idx="38" formatCode="0.0000">
                  <c:v>0.96699999999999997</c:v>
                </c:pt>
                <c:pt idx="39" formatCode="0.0000">
                  <c:v>1.0015000000000001</c:v>
                </c:pt>
                <c:pt idx="40" formatCode="0.0000">
                  <c:v>0.73380000000000001</c:v>
                </c:pt>
                <c:pt idx="41" formatCode="0.0000">
                  <c:v>0.73380000000000001</c:v>
                </c:pt>
                <c:pt idx="42" formatCode="0.0000">
                  <c:v>0.73470000000000002</c:v>
                </c:pt>
                <c:pt idx="43" formatCode="0.0000">
                  <c:v>0.73360000000000003</c:v>
                </c:pt>
                <c:pt idx="44" formatCode="0.0000">
                  <c:v>0.73268999999999995</c:v>
                </c:pt>
                <c:pt idx="45" formatCode="0.0000">
                  <c:v>0.73480000000000001</c:v>
                </c:pt>
                <c:pt idx="46" formatCode="0.0000">
                  <c:v>0.73699999999999999</c:v>
                </c:pt>
                <c:pt idx="47" formatCode="0.0000">
                  <c:v>0.73240000000000005</c:v>
                </c:pt>
                <c:pt idx="48" formatCode="0.0000">
                  <c:v>0.73150000000000004</c:v>
                </c:pt>
                <c:pt idx="49" formatCode="0.0000">
                  <c:v>0.83409999999999995</c:v>
                </c:pt>
                <c:pt idx="50" formatCode="0.0000">
                  <c:v>0.84450000000000003</c:v>
                </c:pt>
                <c:pt idx="51" formatCode="0.0000">
                  <c:v>0.84909999999999997</c:v>
                </c:pt>
                <c:pt idx="52" formatCode="0.0000">
                  <c:v>0.8871</c:v>
                </c:pt>
                <c:pt idx="53" formatCode="0.0000">
                  <c:v>0.84030000000000005</c:v>
                </c:pt>
                <c:pt idx="54" formatCode="0.0000">
                  <c:v>0.84450000000000003</c:v>
                </c:pt>
                <c:pt idx="55" formatCode="0.0000">
                  <c:v>0.88170000000000004</c:v>
                </c:pt>
                <c:pt idx="56" formatCode="0.0000">
                  <c:v>0.96740000000000004</c:v>
                </c:pt>
                <c:pt idx="57" formatCode="0.0000">
                  <c:v>1.0015000000000001</c:v>
                </c:pt>
                <c:pt idx="58" formatCode="0.0000">
                  <c:v>0.83099999999999996</c:v>
                </c:pt>
                <c:pt idx="59" formatCode="0.0000">
                  <c:v>0.83109999999999995</c:v>
                </c:pt>
                <c:pt idx="60" formatCode="0.0000">
                  <c:v>0.77</c:v>
                </c:pt>
                <c:pt idx="61" formatCode="0.0000">
                  <c:v>0.76500000000000001</c:v>
                </c:pt>
                <c:pt idx="62" formatCode="0.0000">
                  <c:v>0.76</c:v>
                </c:pt>
                <c:pt idx="63" formatCode="0.0000">
                  <c:v>0.75700000000000001</c:v>
                </c:pt>
                <c:pt idx="64" formatCode="0.0000">
                  <c:v>0.75700000000000001</c:v>
                </c:pt>
                <c:pt idx="65" formatCode="0.0000">
                  <c:v>0.83799999999999997</c:v>
                </c:pt>
              </c:numCache>
            </c:numRef>
          </c:xVal>
          <c:yVal>
            <c:numRef>
              <c:f>Compile!$G$16:$G$81</c:f>
              <c:numCache>
                <c:formatCode>0.0000</c:formatCode>
                <c:ptCount val="66"/>
                <c:pt idx="0">
                  <c:v>0.71471046485876888</c:v>
                </c:pt>
                <c:pt idx="1">
                  <c:v>0.74561705528137123</c:v>
                </c:pt>
                <c:pt idx="2">
                  <c:v>0.76644809750676057</c:v>
                </c:pt>
                <c:pt idx="3">
                  <c:v>0.78277597696277457</c:v>
                </c:pt>
                <c:pt idx="4">
                  <c:v>0.79468039677275448</c:v>
                </c:pt>
                <c:pt idx="5">
                  <c:v>0.80577033051186975</c:v>
                </c:pt>
                <c:pt idx="6">
                  <c:v>0.81556920964610491</c:v>
                </c:pt>
                <c:pt idx="7">
                  <c:v>0.82499716231305198</c:v>
                </c:pt>
                <c:pt idx="8">
                  <c:v>0.83410992167614695</c:v>
                </c:pt>
                <c:pt idx="9">
                  <c:v>0.84245073576210228</c:v>
                </c:pt>
                <c:pt idx="10">
                  <c:v>0.84969891910273065</c:v>
                </c:pt>
                <c:pt idx="11">
                  <c:v>0.85604512538101574</c:v>
                </c:pt>
                <c:pt idx="12">
                  <c:v>0.86120633192454676</c:v>
                </c:pt>
                <c:pt idx="13">
                  <c:v>0.86614044763340947</c:v>
                </c:pt>
                <c:pt idx="14">
                  <c:v>0.87240599098524541</c:v>
                </c:pt>
                <c:pt idx="15">
                  <c:v>0.87762725666332586</c:v>
                </c:pt>
                <c:pt idx="16">
                  <c:v>0.88228070670834369</c:v>
                </c:pt>
                <c:pt idx="17">
                  <c:v>0.8867641029168879</c:v>
                </c:pt>
                <c:pt idx="18">
                  <c:v>0.89141905039110747</c:v>
                </c:pt>
                <c:pt idx="19">
                  <c:v>0.89590972961547566</c:v>
                </c:pt>
                <c:pt idx="20">
                  <c:v>0.90055448727181564</c:v>
                </c:pt>
                <c:pt idx="21">
                  <c:v>0.90474669750223935</c:v>
                </c:pt>
                <c:pt idx="22">
                  <c:v>0.90881166271449088</c:v>
                </c:pt>
                <c:pt idx="23">
                  <c:v>0.81922892102383948</c:v>
                </c:pt>
                <c:pt idx="24">
                  <c:v>0.850071823492349</c:v>
                </c:pt>
                <c:pt idx="25">
                  <c:v>0.90561642702109457</c:v>
                </c:pt>
                <c:pt idx="26">
                  <c:v>0.94085673404902626</c:v>
                </c:pt>
                <c:pt idx="27">
                  <c:v>0.79997726189031548</c:v>
                </c:pt>
                <c:pt idx="28">
                  <c:v>0.82074261993367781</c:v>
                </c:pt>
                <c:pt idx="29">
                  <c:v>0.85011369370329548</c:v>
                </c:pt>
                <c:pt idx="30">
                  <c:v>0.90561642702109457</c:v>
                </c:pt>
                <c:pt idx="31">
                  <c:v>0.94085673404902626</c:v>
                </c:pt>
                <c:pt idx="32">
                  <c:v>0.80995778135832175</c:v>
                </c:pt>
                <c:pt idx="33">
                  <c:v>0.80565906366418361</c:v>
                </c:pt>
                <c:pt idx="34">
                  <c:v>0.93858034940235624</c:v>
                </c:pt>
                <c:pt idx="35">
                  <c:v>0.83055607493817729</c:v>
                </c:pt>
                <c:pt idx="36">
                  <c:v>0.83545978628810658</c:v>
                </c:pt>
                <c:pt idx="37">
                  <c:v>0.87366508010660238</c:v>
                </c:pt>
                <c:pt idx="38">
                  <c:v>0.95849112142621851</c:v>
                </c:pt>
                <c:pt idx="39">
                  <c:v>0.98605018439152525</c:v>
                </c:pt>
                <c:pt idx="40">
                  <c:v>0.73890346806228679</c:v>
                </c:pt>
                <c:pt idx="41">
                  <c:v>0.73902509908444203</c:v>
                </c:pt>
                <c:pt idx="42">
                  <c:v>0.73988844341810567</c:v>
                </c:pt>
                <c:pt idx="43">
                  <c:v>0.73843451086709178</c:v>
                </c:pt>
                <c:pt idx="44">
                  <c:v>0.73781625067484102</c:v>
                </c:pt>
                <c:pt idx="45">
                  <c:v>0.73988844341810567</c:v>
                </c:pt>
                <c:pt idx="46">
                  <c:v>0.74273590165915404</c:v>
                </c:pt>
                <c:pt idx="47">
                  <c:v>0.73746251903257576</c:v>
                </c:pt>
                <c:pt idx="48">
                  <c:v>0.73647139439290266</c:v>
                </c:pt>
                <c:pt idx="49">
                  <c:v>0.82930203571953076</c:v>
                </c:pt>
                <c:pt idx="50">
                  <c:v>0.83622373276494599</c:v>
                </c:pt>
                <c:pt idx="51">
                  <c:v>0.840019988652845</c:v>
                </c:pt>
                <c:pt idx="52">
                  <c:v>0.87712261077489795</c:v>
                </c:pt>
                <c:pt idx="53">
                  <c:v>0.83395213755425723</c:v>
                </c:pt>
                <c:pt idx="54">
                  <c:v>0.8374666040745713</c:v>
                </c:pt>
                <c:pt idx="55">
                  <c:v>0.87366508010660238</c:v>
                </c:pt>
                <c:pt idx="56">
                  <c:v>0.95849112142621851</c:v>
                </c:pt>
                <c:pt idx="57">
                  <c:v>0.98605018439152525</c:v>
                </c:pt>
                <c:pt idx="58">
                  <c:v>0.8267730626362374</c:v>
                </c:pt>
                <c:pt idx="59">
                  <c:v>0.8267730626362374</c:v>
                </c:pt>
                <c:pt idx="60">
                  <c:v>0.76601860632602747</c:v>
                </c:pt>
                <c:pt idx="61">
                  <c:v>0.75934267936709254</c:v>
                </c:pt>
                <c:pt idx="62">
                  <c:v>0.75184764449536168</c:v>
                </c:pt>
                <c:pt idx="63">
                  <c:v>0.74683637050625629</c:v>
                </c:pt>
                <c:pt idx="64">
                  <c:v>0.74683637050625629</c:v>
                </c:pt>
                <c:pt idx="65">
                  <c:v>0.83079257121262717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59-49D2-9583-E6B342E78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81632"/>
        <c:axId val="458782944"/>
      </c:scatterChart>
      <c:valAx>
        <c:axId val="458781632"/>
        <c:scaling>
          <c:orientation val="minMax"/>
          <c:min val="0.6000000000000000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64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b="1">
                    <a:solidFill>
                      <a:srgbClr val="640000"/>
                    </a:solidFill>
                  </a:rPr>
                  <a:t>Lab</a:t>
                </a:r>
              </a:p>
            </c:rich>
          </c:tx>
          <c:layout>
            <c:manualLayout>
              <c:xMode val="edge"/>
              <c:yMode val="edge"/>
              <c:x val="0.47940255044197672"/>
              <c:y val="0.914104885582340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640000"/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8782944"/>
        <c:crosses val="autoZero"/>
        <c:crossBetween val="midCat"/>
      </c:valAx>
      <c:valAx>
        <c:axId val="458782944"/>
        <c:scaling>
          <c:orientation val="minMax"/>
          <c:min val="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64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b="1">
                    <a:solidFill>
                      <a:srgbClr val="640000"/>
                    </a:solidFill>
                  </a:rPr>
                  <a:t>Søreide</a:t>
                </a:r>
              </a:p>
            </c:rich>
          </c:tx>
          <c:layout>
            <c:manualLayout>
              <c:xMode val="edge"/>
              <c:yMode val="edge"/>
              <c:x val="3.6254587098535858E-2"/>
              <c:y val="0.368641418002715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640000"/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87816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rgbClr val="640000"/>
                </a:solidFill>
                <a:latin typeface="+mn-lt"/>
                <a:ea typeface="+mn-ea"/>
                <a:cs typeface="+mn-cs"/>
              </a:defRPr>
            </a:pPr>
            <a:r>
              <a:rPr lang="nb-NO" sz="1800">
                <a:solidFill>
                  <a:srgbClr val="640000"/>
                </a:solidFill>
              </a:rPr>
              <a:t>Molar Volume vs Molecular</a:t>
            </a:r>
            <a:r>
              <a:rPr lang="nb-NO" sz="1800" baseline="0">
                <a:solidFill>
                  <a:srgbClr val="640000"/>
                </a:solidFill>
              </a:rPr>
              <a:t> Weight</a:t>
            </a:r>
            <a:endParaRPr lang="nb-NO" sz="1800">
              <a:solidFill>
                <a:srgbClr val="640000"/>
              </a:solidFill>
            </a:endParaRPr>
          </a:p>
        </c:rich>
      </c:tx>
      <c:layout>
        <c:manualLayout>
          <c:xMode val="edge"/>
          <c:yMode val="edge"/>
          <c:x val="0.32023823199475504"/>
          <c:y val="3.96993641027260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rgbClr val="640000"/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1481541619728686"/>
          <c:y val="9.231426562839587E-2"/>
          <c:w val="0.8368327047055687"/>
          <c:h val="0.77123081026023732"/>
        </c:manualLayout>
      </c:layout>
      <c:scatterChart>
        <c:scatterStyle val="lineMarker"/>
        <c:varyColors val="0"/>
        <c:ser>
          <c:idx val="0"/>
          <c:order val="0"/>
          <c:tx>
            <c:strRef>
              <c:f>Compile!$A$8</c:f>
              <c:strCache>
                <c:ptCount val="1"/>
                <c:pt idx="0">
                  <c:v>DYNAMITE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Compile!$D$16:$D$50</c:f>
              <c:numCache>
                <c:formatCode>General</c:formatCode>
                <c:ptCount val="35"/>
                <c:pt idx="0">
                  <c:v>92.46</c:v>
                </c:pt>
                <c:pt idx="1">
                  <c:v>105.31</c:v>
                </c:pt>
                <c:pt idx="2">
                  <c:v>119.34</c:v>
                </c:pt>
                <c:pt idx="3">
                  <c:v>134.01</c:v>
                </c:pt>
                <c:pt idx="4">
                  <c:v>147</c:v>
                </c:pt>
                <c:pt idx="5">
                  <c:v>161</c:v>
                </c:pt>
                <c:pt idx="6">
                  <c:v>175</c:v>
                </c:pt>
                <c:pt idx="7">
                  <c:v>190</c:v>
                </c:pt>
                <c:pt idx="8">
                  <c:v>206</c:v>
                </c:pt>
                <c:pt idx="9">
                  <c:v>222</c:v>
                </c:pt>
                <c:pt idx="10">
                  <c:v>237</c:v>
                </c:pt>
                <c:pt idx="11">
                  <c:v>251</c:v>
                </c:pt>
                <c:pt idx="12">
                  <c:v>263</c:v>
                </c:pt>
                <c:pt idx="13">
                  <c:v>275</c:v>
                </c:pt>
                <c:pt idx="14">
                  <c:v>291</c:v>
                </c:pt>
                <c:pt idx="15">
                  <c:v>305</c:v>
                </c:pt>
                <c:pt idx="16">
                  <c:v>318</c:v>
                </c:pt>
                <c:pt idx="17">
                  <c:v>331</c:v>
                </c:pt>
                <c:pt idx="18">
                  <c:v>345</c:v>
                </c:pt>
                <c:pt idx="19">
                  <c:v>359</c:v>
                </c:pt>
                <c:pt idx="20">
                  <c:v>374</c:v>
                </c:pt>
                <c:pt idx="21">
                  <c:v>388</c:v>
                </c:pt>
                <c:pt idx="22">
                  <c:v>402</c:v>
                </c:pt>
                <c:pt idx="23">
                  <c:v>180.64</c:v>
                </c:pt>
                <c:pt idx="24">
                  <c:v>237.8</c:v>
                </c:pt>
                <c:pt idx="25">
                  <c:v>390.96</c:v>
                </c:pt>
                <c:pt idx="26">
                  <c:v>527.75</c:v>
                </c:pt>
                <c:pt idx="27">
                  <c:v>153.44999999999999</c:v>
                </c:pt>
                <c:pt idx="28">
                  <c:v>183.04</c:v>
                </c:pt>
                <c:pt idx="29">
                  <c:v>237.89</c:v>
                </c:pt>
                <c:pt idx="30">
                  <c:v>390.96</c:v>
                </c:pt>
                <c:pt idx="31">
                  <c:v>527.75</c:v>
                </c:pt>
                <c:pt idx="32">
                  <c:v>166.79</c:v>
                </c:pt>
                <c:pt idx="33">
                  <c:v>160.85</c:v>
                </c:pt>
                <c:pt idx="34">
                  <c:v>517.88</c:v>
                </c:pt>
              </c:numCache>
            </c:numRef>
          </c:xVal>
          <c:yVal>
            <c:numRef>
              <c:f>Compile!$F$16:$F$50</c:f>
              <c:numCache>
                <c:formatCode>0.0000</c:formatCode>
                <c:ptCount val="35"/>
                <c:pt idx="0">
                  <c:v>128.77437325905291</c:v>
                </c:pt>
                <c:pt idx="1">
                  <c:v>141.35570469798657</c:v>
                </c:pt>
                <c:pt idx="2">
                  <c:v>155.18855656697008</c:v>
                </c:pt>
                <c:pt idx="3">
                  <c:v>172.02824133504492</c:v>
                </c:pt>
                <c:pt idx="4">
                  <c:v>186.07594936708861</c:v>
                </c:pt>
                <c:pt idx="5">
                  <c:v>200.99875156054929</c:v>
                </c:pt>
                <c:pt idx="6">
                  <c:v>215.51724137931032</c:v>
                </c:pt>
                <c:pt idx="7">
                  <c:v>230.86269744835968</c:v>
                </c:pt>
                <c:pt idx="8">
                  <c:v>247.29891956782714</c:v>
                </c:pt>
                <c:pt idx="9">
                  <c:v>264.28571428571428</c:v>
                </c:pt>
                <c:pt idx="10">
                  <c:v>279.48113207547169</c:v>
                </c:pt>
                <c:pt idx="11">
                  <c:v>294.25556858147712</c:v>
                </c:pt>
                <c:pt idx="12">
                  <c:v>306.52680652680652</c:v>
                </c:pt>
                <c:pt idx="13">
                  <c:v>318.65585168018538</c:v>
                </c:pt>
                <c:pt idx="14">
                  <c:v>335.25345622119818</c:v>
                </c:pt>
                <c:pt idx="15">
                  <c:v>349.36998854524626</c:v>
                </c:pt>
                <c:pt idx="16">
                  <c:v>362.1867881548975</c:v>
                </c:pt>
                <c:pt idx="17">
                  <c:v>375.28344671201813</c:v>
                </c:pt>
                <c:pt idx="18">
                  <c:v>389.3905191873589</c:v>
                </c:pt>
                <c:pt idx="19">
                  <c:v>403.37078651685391</c:v>
                </c:pt>
                <c:pt idx="20">
                  <c:v>418.34451901565996</c:v>
                </c:pt>
                <c:pt idx="21">
                  <c:v>432.55295429208473</c:v>
                </c:pt>
                <c:pt idx="22">
                  <c:v>446.66666666666663</c:v>
                </c:pt>
                <c:pt idx="23">
                  <c:v>219.75669099756689</c:v>
                </c:pt>
                <c:pt idx="24">
                  <c:v>279.10798122065728</c:v>
                </c:pt>
                <c:pt idx="25">
                  <c:v>434.88320355951055</c:v>
                </c:pt>
                <c:pt idx="26">
                  <c:v>570.54054054054052</c:v>
                </c:pt>
                <c:pt idx="27">
                  <c:v>190.38461538461536</c:v>
                </c:pt>
                <c:pt idx="28">
                  <c:v>222.13592233009709</c:v>
                </c:pt>
                <c:pt idx="29">
                  <c:v>279.21361502347418</c:v>
                </c:pt>
                <c:pt idx="30">
                  <c:v>434.88320355951055</c:v>
                </c:pt>
                <c:pt idx="31">
                  <c:v>570.54054054054052</c:v>
                </c:pt>
                <c:pt idx="32">
                  <c:v>208.22721598002494</c:v>
                </c:pt>
                <c:pt idx="33">
                  <c:v>200.56109725685783</c:v>
                </c:pt>
                <c:pt idx="34">
                  <c:v>560.47619047619048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07-4B4F-B257-1AA16B58FA32}"/>
            </c:ext>
          </c:extLst>
        </c:ser>
        <c:ser>
          <c:idx val="1"/>
          <c:order val="1"/>
          <c:tx>
            <c:strRef>
              <c:f>Compile!$A$51</c:f>
              <c:strCache>
                <c:ptCount val="1"/>
                <c:pt idx="0">
                  <c:v>RUSH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Compile!$D$51:$D$73</c:f>
              <c:numCache>
                <c:formatCode>0.00</c:formatCode>
                <c:ptCount val="23"/>
                <c:pt idx="0">
                  <c:v>199.58</c:v>
                </c:pt>
                <c:pt idx="1">
                  <c:v>208.5</c:v>
                </c:pt>
                <c:pt idx="2">
                  <c:v>294.32</c:v>
                </c:pt>
                <c:pt idx="3">
                  <c:v>609.34</c:v>
                </c:pt>
                <c:pt idx="4">
                  <c:v>755.98</c:v>
                </c:pt>
                <c:pt idx="5">
                  <c:v>101.78</c:v>
                </c:pt>
                <c:pt idx="6">
                  <c:v>101.84</c:v>
                </c:pt>
                <c:pt idx="7">
                  <c:v>102.27</c:v>
                </c:pt>
                <c:pt idx="8">
                  <c:v>101.55</c:v>
                </c:pt>
                <c:pt idx="9">
                  <c:v>101.25</c:v>
                </c:pt>
                <c:pt idx="10">
                  <c:v>102.27</c:v>
                </c:pt>
                <c:pt idx="11">
                  <c:v>103.74</c:v>
                </c:pt>
                <c:pt idx="12">
                  <c:v>101.08</c:v>
                </c:pt>
                <c:pt idx="13">
                  <c:v>100.61</c:v>
                </c:pt>
                <c:pt idx="14">
                  <c:v>197.37</c:v>
                </c:pt>
                <c:pt idx="15">
                  <c:v>209.93</c:v>
                </c:pt>
                <c:pt idx="16">
                  <c:v>217.2</c:v>
                </c:pt>
                <c:pt idx="17">
                  <c:v>303.62</c:v>
                </c:pt>
                <c:pt idx="18">
                  <c:v>205.71</c:v>
                </c:pt>
                <c:pt idx="19">
                  <c:v>212.28</c:v>
                </c:pt>
                <c:pt idx="20">
                  <c:v>294.32</c:v>
                </c:pt>
                <c:pt idx="21">
                  <c:v>609.34</c:v>
                </c:pt>
                <c:pt idx="22">
                  <c:v>755.98</c:v>
                </c:pt>
              </c:numCache>
            </c:numRef>
          </c:xVal>
          <c:yVal>
            <c:numRef>
              <c:f>Compile!$F$51:$F$73</c:f>
              <c:numCache>
                <c:formatCode>0.0000</c:formatCode>
                <c:ptCount val="23"/>
                <c:pt idx="0">
                  <c:v>238.53232938926737</c:v>
                </c:pt>
                <c:pt idx="1">
                  <c:v>247.4190103239587</c:v>
                </c:pt>
                <c:pt idx="2">
                  <c:v>333.80968583418394</c:v>
                </c:pt>
                <c:pt idx="3">
                  <c:v>630.13443640124103</c:v>
                </c:pt>
                <c:pt idx="4">
                  <c:v>754.8477284073889</c:v>
                </c:pt>
                <c:pt idx="5">
                  <c:v>138.702643772145</c:v>
                </c:pt>
                <c:pt idx="6">
                  <c:v>138.7844099209594</c:v>
                </c:pt>
                <c:pt idx="7">
                  <c:v>139.19967333605553</c:v>
                </c:pt>
                <c:pt idx="8">
                  <c:v>138.42693565976009</c:v>
                </c:pt>
                <c:pt idx="9">
                  <c:v>138.18941162019408</c:v>
                </c:pt>
                <c:pt idx="10">
                  <c:v>139.18072945019051</c:v>
                </c:pt>
                <c:pt idx="11">
                  <c:v>140.75983717774761</c:v>
                </c:pt>
                <c:pt idx="12">
                  <c:v>138.01201529219006</c:v>
                </c:pt>
                <c:pt idx="13">
                  <c:v>137.5393028024607</c:v>
                </c:pt>
                <c:pt idx="14">
                  <c:v>236.62630380050356</c:v>
                </c:pt>
                <c:pt idx="15">
                  <c:v>248.58496151568977</c:v>
                </c:pt>
                <c:pt idx="16">
                  <c:v>255.80025909786832</c:v>
                </c:pt>
                <c:pt idx="17">
                  <c:v>342.26130086799685</c:v>
                </c:pt>
                <c:pt idx="18">
                  <c:v>244.80542663334523</c:v>
                </c:pt>
                <c:pt idx="19">
                  <c:v>251.36767317939609</c:v>
                </c:pt>
                <c:pt idx="20">
                  <c:v>333.80968583418394</c:v>
                </c:pt>
                <c:pt idx="21">
                  <c:v>629.8738887740335</c:v>
                </c:pt>
                <c:pt idx="22">
                  <c:v>754.8477284073889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07-4B4F-B257-1AA16B58FA32}"/>
            </c:ext>
          </c:extLst>
        </c:ser>
        <c:ser>
          <c:idx val="2"/>
          <c:order val="2"/>
          <c:tx>
            <c:strRef>
              <c:f>Compile!$A$74</c:f>
              <c:strCache>
                <c:ptCount val="1"/>
                <c:pt idx="0">
                  <c:v>ACKERMAN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Compile!$D$74:$D$81</c:f>
              <c:numCache>
                <c:formatCode>0</c:formatCode>
                <c:ptCount val="8"/>
                <c:pt idx="0">
                  <c:v>193</c:v>
                </c:pt>
                <c:pt idx="1">
                  <c:v>193</c:v>
                </c:pt>
                <c:pt idx="2">
                  <c:v>119</c:v>
                </c:pt>
                <c:pt idx="3">
                  <c:v>114</c:v>
                </c:pt>
                <c:pt idx="4">
                  <c:v>109</c:v>
                </c:pt>
                <c:pt idx="5">
                  <c:v>106</c:v>
                </c:pt>
                <c:pt idx="6">
                  <c:v>106</c:v>
                </c:pt>
                <c:pt idx="7">
                  <c:v>200</c:v>
                </c:pt>
              </c:numCache>
            </c:numRef>
          </c:xVal>
          <c:yVal>
            <c:numRef>
              <c:f>Compile!$F$74:$F$81</c:f>
              <c:numCache>
                <c:formatCode>0.0000</c:formatCode>
                <c:ptCount val="8"/>
                <c:pt idx="0">
                  <c:v>232.25030084235863</c:v>
                </c:pt>
                <c:pt idx="1">
                  <c:v>232.22235591384913</c:v>
                </c:pt>
                <c:pt idx="2">
                  <c:v>154.54545454545453</c:v>
                </c:pt>
                <c:pt idx="3">
                  <c:v>149.01960784313727</c:v>
                </c:pt>
                <c:pt idx="4">
                  <c:v>143.42105263157896</c:v>
                </c:pt>
                <c:pt idx="5">
                  <c:v>140.02642007926025</c:v>
                </c:pt>
                <c:pt idx="6">
                  <c:v>140.02642007926025</c:v>
                </c:pt>
                <c:pt idx="7">
                  <c:v>238.66348448687353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07-4B4F-B257-1AA16B58F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81632"/>
        <c:axId val="458782944"/>
      </c:scatterChart>
      <c:valAx>
        <c:axId val="458781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64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b="1">
                    <a:solidFill>
                      <a:srgbClr val="640000"/>
                    </a:solidFill>
                  </a:rPr>
                  <a:t>Molecular Weight</a:t>
                </a:r>
              </a:p>
            </c:rich>
          </c:tx>
          <c:layout>
            <c:manualLayout>
              <c:xMode val="edge"/>
              <c:yMode val="edge"/>
              <c:x val="0.47940250506167231"/>
              <c:y val="0.909927029179608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640000"/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8782944"/>
        <c:crosses val="autoZero"/>
        <c:crossBetween val="midCat"/>
      </c:valAx>
      <c:valAx>
        <c:axId val="458782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64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b="1">
                    <a:solidFill>
                      <a:srgbClr val="640000"/>
                    </a:solidFill>
                  </a:rPr>
                  <a:t>Molar Volume MW/S</a:t>
                </a:r>
                <a:r>
                  <a:rPr lang="nb-NO" b="1" baseline="0">
                    <a:solidFill>
                      <a:srgbClr val="640000"/>
                    </a:solidFill>
                  </a:rPr>
                  <a:t>G</a:t>
                </a:r>
                <a:endParaRPr lang="nb-NO" b="1">
                  <a:solidFill>
                    <a:srgbClr val="64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3.6254587098535858E-2"/>
              <c:y val="0.368641418002715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640000"/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8781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272684249330964"/>
          <c:y val="0.63943319903332962"/>
          <c:w val="7.9929019992974207E-2"/>
          <c:h val="0.1057786512844381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accent6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dV vs 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'Acke-E'!$B$9:$B$30</c:f>
              <c:numCache>
                <c:formatCode>General</c:formatCode>
                <c:ptCount val="22"/>
                <c:pt idx="0">
                  <c:v>7500</c:v>
                </c:pt>
                <c:pt idx="1">
                  <c:v>7000</c:v>
                </c:pt>
                <c:pt idx="2">
                  <c:v>6500</c:v>
                </c:pt>
                <c:pt idx="3">
                  <c:v>6000</c:v>
                </c:pt>
                <c:pt idx="4">
                  <c:v>5500</c:v>
                </c:pt>
                <c:pt idx="5">
                  <c:v>5000</c:v>
                </c:pt>
                <c:pt idx="6">
                  <c:v>11500</c:v>
                </c:pt>
                <c:pt idx="7">
                  <c:v>4000</c:v>
                </c:pt>
                <c:pt idx="8">
                  <c:v>3840</c:v>
                </c:pt>
                <c:pt idx="9">
                  <c:v>3820</c:v>
                </c:pt>
                <c:pt idx="10">
                  <c:v>3800</c:v>
                </c:pt>
                <c:pt idx="11">
                  <c:v>3755</c:v>
                </c:pt>
                <c:pt idx="12">
                  <c:v>3660</c:v>
                </c:pt>
                <c:pt idx="13">
                  <c:v>3500</c:v>
                </c:pt>
                <c:pt idx="14">
                  <c:v>3000</c:v>
                </c:pt>
                <c:pt idx="15">
                  <c:v>2500</c:v>
                </c:pt>
                <c:pt idx="16">
                  <c:v>2000</c:v>
                </c:pt>
                <c:pt idx="17">
                  <c:v>1500</c:v>
                </c:pt>
                <c:pt idx="18">
                  <c:v>1280</c:v>
                </c:pt>
                <c:pt idx="19">
                  <c:v>900</c:v>
                </c:pt>
                <c:pt idx="20">
                  <c:v>700</c:v>
                </c:pt>
                <c:pt idx="21">
                  <c:v>645</c:v>
                </c:pt>
              </c:numCache>
            </c:numRef>
          </c:xVal>
          <c:yVal>
            <c:numRef>
              <c:f>'Acke-E'!$E$9:$E$30</c:f>
              <c:numCache>
                <c:formatCode>General</c:formatCode>
                <c:ptCount val="22"/>
                <c:pt idx="0">
                  <c:v>7.2999999999999732E-3</c:v>
                </c:pt>
                <c:pt idx="1">
                  <c:v>8.0000000000000071E-3</c:v>
                </c:pt>
                <c:pt idx="2">
                  <c:v>9.099999999999997E-3</c:v>
                </c:pt>
                <c:pt idx="3">
                  <c:v>9.8000000000000309E-3</c:v>
                </c:pt>
                <c:pt idx="4">
                  <c:v>1.1699999999999933E-2</c:v>
                </c:pt>
                <c:pt idx="5">
                  <c:v>1.2299999999999978E-2</c:v>
                </c:pt>
                <c:pt idx="6">
                  <c:v>1.5199999999999991E-2</c:v>
                </c:pt>
                <c:pt idx="7">
                  <c:v>1.7900000000000027E-2</c:v>
                </c:pt>
                <c:pt idx="8">
                  <c:v>6.9000000000000172E-3</c:v>
                </c:pt>
                <c:pt idx="9">
                  <c:v>2.0999999999999908E-3</c:v>
                </c:pt>
                <c:pt idx="10">
                  <c:v>2.0000000000000018E-3</c:v>
                </c:pt>
                <c:pt idx="11">
                  <c:v>4.7999999999999154E-3</c:v>
                </c:pt>
                <c:pt idx="12">
                  <c:v>1.0700000000000154E-2</c:v>
                </c:pt>
                <c:pt idx="13">
                  <c:v>2.0199999999999996E-2</c:v>
                </c:pt>
                <c:pt idx="14">
                  <c:v>8.3999999999999853E-2</c:v>
                </c:pt>
                <c:pt idx="15">
                  <c:v>0.13490000000000002</c:v>
                </c:pt>
                <c:pt idx="16">
                  <c:v>0.23480000000000012</c:v>
                </c:pt>
                <c:pt idx="17">
                  <c:v>0.43229999999999991</c:v>
                </c:pt>
                <c:pt idx="18">
                  <c:v>0.30349999999999988</c:v>
                </c:pt>
                <c:pt idx="19">
                  <c:v>0.94810000000000016</c:v>
                </c:pt>
                <c:pt idx="20">
                  <c:v>0.89260000000000028</c:v>
                </c:pt>
                <c:pt idx="21">
                  <c:v>0.4173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C1-4BCD-8BE0-AECFC5CC3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061928"/>
        <c:axId val="438061272"/>
      </c:scatterChart>
      <c:valAx>
        <c:axId val="438061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38061272"/>
        <c:crosses val="autoZero"/>
        <c:crossBetween val="midCat"/>
      </c:valAx>
      <c:valAx>
        <c:axId val="4380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38061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V</a:t>
            </a:r>
            <a:r>
              <a:rPr lang="nb-NO" baseline="0"/>
              <a:t> vs P</a:t>
            </a:r>
            <a:endParaRPr lang="nb-NO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'RUSH-E'!$B$8:$B$30</c:f>
              <c:numCache>
                <c:formatCode>General</c:formatCode>
                <c:ptCount val="23"/>
                <c:pt idx="0">
                  <c:v>8015</c:v>
                </c:pt>
                <c:pt idx="1">
                  <c:v>7015</c:v>
                </c:pt>
                <c:pt idx="2">
                  <c:v>5866</c:v>
                </c:pt>
                <c:pt idx="3">
                  <c:v>5015</c:v>
                </c:pt>
                <c:pt idx="4">
                  <c:v>4515</c:v>
                </c:pt>
                <c:pt idx="5">
                  <c:v>4015</c:v>
                </c:pt>
                <c:pt idx="6">
                  <c:v>3515</c:v>
                </c:pt>
                <c:pt idx="7">
                  <c:v>3290</c:v>
                </c:pt>
                <c:pt idx="8">
                  <c:v>3103</c:v>
                </c:pt>
                <c:pt idx="9">
                  <c:v>2916</c:v>
                </c:pt>
                <c:pt idx="10">
                  <c:v>2729</c:v>
                </c:pt>
                <c:pt idx="11">
                  <c:v>2542</c:v>
                </c:pt>
                <c:pt idx="12">
                  <c:v>2355</c:v>
                </c:pt>
                <c:pt idx="13">
                  <c:v>2168</c:v>
                </c:pt>
                <c:pt idx="14">
                  <c:v>1981</c:v>
                </c:pt>
                <c:pt idx="15">
                  <c:v>1794</c:v>
                </c:pt>
                <c:pt idx="16">
                  <c:v>1607</c:v>
                </c:pt>
                <c:pt idx="17">
                  <c:v>1420</c:v>
                </c:pt>
                <c:pt idx="18">
                  <c:v>1233</c:v>
                </c:pt>
                <c:pt idx="19">
                  <c:v>1046</c:v>
                </c:pt>
                <c:pt idx="20">
                  <c:v>859</c:v>
                </c:pt>
                <c:pt idx="21">
                  <c:v>672</c:v>
                </c:pt>
                <c:pt idx="22">
                  <c:v>485</c:v>
                </c:pt>
              </c:numCache>
            </c:numRef>
          </c:xVal>
          <c:yVal>
            <c:numRef>
              <c:f>'RUSH-E'!$E$8:$E$30</c:f>
              <c:numCache>
                <c:formatCode>General</c:formatCode>
                <c:ptCount val="23"/>
                <c:pt idx="0">
                  <c:v>0.938523</c:v>
                </c:pt>
                <c:pt idx="1">
                  <c:v>0.94843200000000005</c:v>
                </c:pt>
                <c:pt idx="2">
                  <c:v>0.96068500000000001</c:v>
                </c:pt>
                <c:pt idx="3">
                  <c:v>0.97111099999999995</c:v>
                </c:pt>
                <c:pt idx="4">
                  <c:v>0.97825600000000001</c:v>
                </c:pt>
                <c:pt idx="5">
                  <c:v>0.98613200000000001</c:v>
                </c:pt>
                <c:pt idx="6">
                  <c:v>0.99515399999999998</c:v>
                </c:pt>
                <c:pt idx="7">
                  <c:v>1</c:v>
                </c:pt>
                <c:pt idx="8">
                  <c:v>1.023293</c:v>
                </c:pt>
                <c:pt idx="9">
                  <c:v>1.0506279999999999</c:v>
                </c:pt>
                <c:pt idx="10">
                  <c:v>1.0829120000000001</c:v>
                </c:pt>
                <c:pt idx="11">
                  <c:v>1.121321</c:v>
                </c:pt>
                <c:pt idx="12">
                  <c:v>1.1674169999999999</c:v>
                </c:pt>
                <c:pt idx="13">
                  <c:v>1.2233099999999999</c:v>
                </c:pt>
                <c:pt idx="14">
                  <c:v>1.2919179999999999</c:v>
                </c:pt>
                <c:pt idx="15">
                  <c:v>1.377394</c:v>
                </c:pt>
                <c:pt idx="16">
                  <c:v>1.485841</c:v>
                </c:pt>
                <c:pt idx="17">
                  <c:v>1.626606</c:v>
                </c:pt>
                <c:pt idx="18">
                  <c:v>1.814737</c:v>
                </c:pt>
                <c:pt idx="19">
                  <c:v>2.076095</c:v>
                </c:pt>
                <c:pt idx="20">
                  <c:v>2.4591270000000001</c:v>
                </c:pt>
                <c:pt idx="21">
                  <c:v>3.0663279999999999</c:v>
                </c:pt>
                <c:pt idx="22">
                  <c:v>4.1585390000000002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A3-4717-9091-D2A948971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790544"/>
        <c:axId val="670792184"/>
      </c:scatterChart>
      <c:valAx>
        <c:axId val="67079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0792184"/>
        <c:crosses val="autoZero"/>
        <c:crossBetween val="midCat"/>
      </c:valAx>
      <c:valAx>
        <c:axId val="670792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079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dV</a:t>
            </a:r>
            <a:r>
              <a:rPr lang="nb-NO" baseline="0"/>
              <a:t> vs P</a:t>
            </a:r>
            <a:endParaRPr lang="nb-N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'RUSH-E'!$B$9:$B$30</c:f>
              <c:numCache>
                <c:formatCode>General</c:formatCode>
                <c:ptCount val="22"/>
                <c:pt idx="0">
                  <c:v>7015</c:v>
                </c:pt>
                <c:pt idx="1">
                  <c:v>5866</c:v>
                </c:pt>
                <c:pt idx="2">
                  <c:v>5015</c:v>
                </c:pt>
                <c:pt idx="3">
                  <c:v>4515</c:v>
                </c:pt>
                <c:pt idx="4">
                  <c:v>4015</c:v>
                </c:pt>
                <c:pt idx="5">
                  <c:v>3515</c:v>
                </c:pt>
                <c:pt idx="6">
                  <c:v>3290</c:v>
                </c:pt>
                <c:pt idx="7">
                  <c:v>3103</c:v>
                </c:pt>
                <c:pt idx="8">
                  <c:v>2916</c:v>
                </c:pt>
                <c:pt idx="9">
                  <c:v>2729</c:v>
                </c:pt>
                <c:pt idx="10">
                  <c:v>2542</c:v>
                </c:pt>
                <c:pt idx="11">
                  <c:v>2355</c:v>
                </c:pt>
                <c:pt idx="12">
                  <c:v>2168</c:v>
                </c:pt>
                <c:pt idx="13">
                  <c:v>1981</c:v>
                </c:pt>
                <c:pt idx="14">
                  <c:v>1794</c:v>
                </c:pt>
                <c:pt idx="15">
                  <c:v>1607</c:v>
                </c:pt>
                <c:pt idx="16">
                  <c:v>1420</c:v>
                </c:pt>
                <c:pt idx="17">
                  <c:v>1233</c:v>
                </c:pt>
                <c:pt idx="18">
                  <c:v>1046</c:v>
                </c:pt>
                <c:pt idx="19">
                  <c:v>859</c:v>
                </c:pt>
                <c:pt idx="20">
                  <c:v>672</c:v>
                </c:pt>
                <c:pt idx="21">
                  <c:v>485</c:v>
                </c:pt>
              </c:numCache>
            </c:numRef>
          </c:xVal>
          <c:yVal>
            <c:numRef>
              <c:f>'RUSH-E'!$F$9:$F$30</c:f>
              <c:numCache>
                <c:formatCode>General</c:formatCode>
                <c:ptCount val="22"/>
                <c:pt idx="0">
                  <c:v>9.9090000000000567E-3</c:v>
                </c:pt>
                <c:pt idx="1">
                  <c:v>1.2252999999999958E-2</c:v>
                </c:pt>
                <c:pt idx="2">
                  <c:v>1.0425999999999935E-2</c:v>
                </c:pt>
                <c:pt idx="3">
                  <c:v>7.145000000000068E-3</c:v>
                </c:pt>
                <c:pt idx="4">
                  <c:v>7.8759999999999941E-3</c:v>
                </c:pt>
                <c:pt idx="5">
                  <c:v>9.0219999999999745E-3</c:v>
                </c:pt>
                <c:pt idx="6">
                  <c:v>4.846000000000017E-3</c:v>
                </c:pt>
                <c:pt idx="7">
                  <c:v>2.3293000000000008E-2</c:v>
                </c:pt>
                <c:pt idx="8">
                  <c:v>2.7334999999999887E-2</c:v>
                </c:pt>
                <c:pt idx="9">
                  <c:v>3.2284000000000201E-2</c:v>
                </c:pt>
                <c:pt idx="10">
                  <c:v>3.8408999999999915E-2</c:v>
                </c:pt>
                <c:pt idx="11">
                  <c:v>4.6095999999999915E-2</c:v>
                </c:pt>
                <c:pt idx="12">
                  <c:v>5.589299999999997E-2</c:v>
                </c:pt>
                <c:pt idx="13">
                  <c:v>6.8608000000000002E-2</c:v>
                </c:pt>
                <c:pt idx="14">
                  <c:v>8.5476000000000107E-2</c:v>
                </c:pt>
                <c:pt idx="15">
                  <c:v>0.10844699999999996</c:v>
                </c:pt>
                <c:pt idx="16">
                  <c:v>0.14076500000000003</c:v>
                </c:pt>
                <c:pt idx="17">
                  <c:v>0.18813100000000005</c:v>
                </c:pt>
                <c:pt idx="18">
                  <c:v>0.26135799999999998</c:v>
                </c:pt>
                <c:pt idx="19">
                  <c:v>0.38303200000000004</c:v>
                </c:pt>
                <c:pt idx="20">
                  <c:v>0.60720099999999988</c:v>
                </c:pt>
                <c:pt idx="21">
                  <c:v>1.0922110000000003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1F-4D61-B04A-A6AEAE1CD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790544"/>
        <c:axId val="670792184"/>
      </c:scatterChart>
      <c:valAx>
        <c:axId val="67079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0792184"/>
        <c:crosses val="autoZero"/>
        <c:crossBetween val="midCat"/>
      </c:valAx>
      <c:valAx>
        <c:axId val="670792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079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</a:t>
            </a:r>
            <a:r>
              <a:rPr lang="nb-NO" baseline="0"/>
              <a:t> vs P</a:t>
            </a:r>
            <a:endParaRPr lang="nb-N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'RUSH-E'!$B$9:$B$30</c:f>
              <c:numCache>
                <c:formatCode>General</c:formatCode>
                <c:ptCount val="22"/>
                <c:pt idx="0">
                  <c:v>7015</c:v>
                </c:pt>
                <c:pt idx="1">
                  <c:v>5866</c:v>
                </c:pt>
                <c:pt idx="2">
                  <c:v>5015</c:v>
                </c:pt>
                <c:pt idx="3">
                  <c:v>4515</c:v>
                </c:pt>
                <c:pt idx="4">
                  <c:v>4015</c:v>
                </c:pt>
                <c:pt idx="5">
                  <c:v>3515</c:v>
                </c:pt>
                <c:pt idx="6">
                  <c:v>3290</c:v>
                </c:pt>
                <c:pt idx="7">
                  <c:v>3103</c:v>
                </c:pt>
                <c:pt idx="8">
                  <c:v>2916</c:v>
                </c:pt>
                <c:pt idx="9">
                  <c:v>2729</c:v>
                </c:pt>
                <c:pt idx="10">
                  <c:v>2542</c:v>
                </c:pt>
                <c:pt idx="11">
                  <c:v>2355</c:v>
                </c:pt>
                <c:pt idx="12">
                  <c:v>2168</c:v>
                </c:pt>
                <c:pt idx="13">
                  <c:v>1981</c:v>
                </c:pt>
                <c:pt idx="14">
                  <c:v>1794</c:v>
                </c:pt>
                <c:pt idx="15">
                  <c:v>1607</c:v>
                </c:pt>
                <c:pt idx="16">
                  <c:v>1420</c:v>
                </c:pt>
                <c:pt idx="17">
                  <c:v>1233</c:v>
                </c:pt>
                <c:pt idx="18">
                  <c:v>1046</c:v>
                </c:pt>
                <c:pt idx="19">
                  <c:v>859</c:v>
                </c:pt>
                <c:pt idx="20">
                  <c:v>672</c:v>
                </c:pt>
                <c:pt idx="21">
                  <c:v>485</c:v>
                </c:pt>
              </c:numCache>
            </c:numRef>
          </c:xVal>
          <c:yVal>
            <c:numRef>
              <c:f>'RUSH-E'!$G$9:$G$30</c:f>
              <c:numCache>
                <c:formatCode>General</c:formatCode>
                <c:ptCount val="22"/>
                <c:pt idx="0">
                  <c:v>1.0447770636165857E-5</c:v>
                </c:pt>
                <c:pt idx="1">
                  <c:v>1.1100470706432587E-5</c:v>
                </c:pt>
                <c:pt idx="2">
                  <c:v>1.261593047567625E-5</c:v>
                </c:pt>
                <c:pt idx="3">
                  <c:v>1.4607628269083077E-5</c:v>
                </c:pt>
                <c:pt idx="4">
                  <c:v>1.5973520786263897E-5</c:v>
                </c:pt>
                <c:pt idx="5">
                  <c:v>1.8131867027615773E-5</c:v>
                </c:pt>
                <c:pt idx="6">
                  <c:v>2.1537777777777852E-5</c:v>
                </c:pt>
                <c:pt idx="7">
                  <c:v>1.2172613056690826E-4</c:v>
                </c:pt>
                <c:pt idx="8">
                  <c:v>1.3913247180565787E-4</c:v>
                </c:pt>
                <c:pt idx="9">
                  <c:v>1.5942358310735091E-4</c:v>
                </c:pt>
                <c:pt idx="10">
                  <c:v>1.8317299143165357E-4</c:v>
                </c:pt>
                <c:pt idx="11">
                  <c:v>2.1115220507906857E-4</c:v>
                </c:pt>
                <c:pt idx="12">
                  <c:v>2.4433140261122867E-4</c:v>
                </c:pt>
                <c:pt idx="13">
                  <c:v>2.8398683239552308E-4</c:v>
                </c:pt>
                <c:pt idx="14">
                  <c:v>3.3185196762212531E-4</c:v>
                </c:pt>
                <c:pt idx="15">
                  <c:v>3.903045354674035E-4</c:v>
                </c:pt>
                <c:pt idx="16">
                  <c:v>4.6277587239638079E-4</c:v>
                </c:pt>
                <c:pt idx="17">
                  <c:v>5.5437682063144472E-4</c:v>
                </c:pt>
                <c:pt idx="18">
                  <c:v>6.7320443603802497E-4</c:v>
                </c:pt>
                <c:pt idx="19">
                  <c:v>8.3293765032901596E-4</c:v>
                </c:pt>
                <c:pt idx="20">
                  <c:v>1.0589422172458372E-3</c:v>
                </c:pt>
                <c:pt idx="21">
                  <c:v>1.4045078174713187E-3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BB-4EC0-BD79-99CB2CB19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790544"/>
        <c:axId val="670792184"/>
      </c:scatterChart>
      <c:valAx>
        <c:axId val="67079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0792184"/>
        <c:crosses val="autoZero"/>
        <c:crossBetween val="midCat"/>
      </c:valAx>
      <c:valAx>
        <c:axId val="670792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079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V vs 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>
              <a:noFill/>
            </a:ln>
          </c:spPr>
          <c:xVal>
            <c:numRef>
              <c:f>'DYNA-E'!$B$8:$B$27</c:f>
              <c:numCache>
                <c:formatCode>General</c:formatCode>
                <c:ptCount val="20"/>
                <c:pt idx="0">
                  <c:v>9500</c:v>
                </c:pt>
                <c:pt idx="1">
                  <c:v>9000</c:v>
                </c:pt>
                <c:pt idx="2">
                  <c:v>8410</c:v>
                </c:pt>
                <c:pt idx="3">
                  <c:v>8000</c:v>
                </c:pt>
                <c:pt idx="4">
                  <c:v>7500</c:v>
                </c:pt>
                <c:pt idx="5">
                  <c:v>7000</c:v>
                </c:pt>
                <c:pt idx="6">
                  <c:v>6500</c:v>
                </c:pt>
                <c:pt idx="7">
                  <c:v>6000</c:v>
                </c:pt>
                <c:pt idx="8">
                  <c:v>5800</c:v>
                </c:pt>
                <c:pt idx="9">
                  <c:v>5200</c:v>
                </c:pt>
                <c:pt idx="10">
                  <c:v>4800</c:v>
                </c:pt>
                <c:pt idx="11">
                  <c:v>4400</c:v>
                </c:pt>
                <c:pt idx="12">
                  <c:v>4000</c:v>
                </c:pt>
                <c:pt idx="13">
                  <c:v>3600</c:v>
                </c:pt>
                <c:pt idx="14">
                  <c:v>3200</c:v>
                </c:pt>
                <c:pt idx="15">
                  <c:v>2800</c:v>
                </c:pt>
                <c:pt idx="16">
                  <c:v>2400</c:v>
                </c:pt>
                <c:pt idx="17">
                  <c:v>2000</c:v>
                </c:pt>
                <c:pt idx="18">
                  <c:v>1600</c:v>
                </c:pt>
                <c:pt idx="19">
                  <c:v>1200</c:v>
                </c:pt>
              </c:numCache>
            </c:numRef>
          </c:xVal>
          <c:yVal>
            <c:numRef>
              <c:f>'DYNA-E'!$D$8:$D$27</c:f>
              <c:numCache>
                <c:formatCode>General</c:formatCode>
                <c:ptCount val="20"/>
                <c:pt idx="0">
                  <c:v>0.87</c:v>
                </c:pt>
                <c:pt idx="1">
                  <c:v>0.88200000000000001</c:v>
                </c:pt>
                <c:pt idx="2">
                  <c:v>0.89700000000000002</c:v>
                </c:pt>
                <c:pt idx="3">
                  <c:v>0.90900000000000003</c:v>
                </c:pt>
                <c:pt idx="4">
                  <c:v>0.92500000000000004</c:v>
                </c:pt>
                <c:pt idx="5">
                  <c:v>0.94299999999999995</c:v>
                </c:pt>
                <c:pt idx="6">
                  <c:v>0.96399999999999997</c:v>
                </c:pt>
                <c:pt idx="7">
                  <c:v>0.98899999999999999</c:v>
                </c:pt>
                <c:pt idx="8">
                  <c:v>1</c:v>
                </c:pt>
                <c:pt idx="9">
                  <c:v>1.0449999999999999</c:v>
                </c:pt>
                <c:pt idx="10">
                  <c:v>1.087</c:v>
                </c:pt>
                <c:pt idx="11">
                  <c:v>1.1379999999999999</c:v>
                </c:pt>
                <c:pt idx="12">
                  <c:v>1.2050000000000001</c:v>
                </c:pt>
                <c:pt idx="13">
                  <c:v>1.294</c:v>
                </c:pt>
                <c:pt idx="14">
                  <c:v>1.4119999999999999</c:v>
                </c:pt>
                <c:pt idx="15">
                  <c:v>1.5740000000000001</c:v>
                </c:pt>
                <c:pt idx="16">
                  <c:v>1.8069999999999999</c:v>
                </c:pt>
                <c:pt idx="17">
                  <c:v>2.1539999999999999</c:v>
                </c:pt>
                <c:pt idx="18">
                  <c:v>2.6970000000000001</c:v>
                </c:pt>
                <c:pt idx="19">
                  <c:v>3.6320000000000001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6-4E58-AEFB-F3A5014DF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061928"/>
        <c:axId val="438061272"/>
      </c:scatterChart>
      <c:valAx>
        <c:axId val="438061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38061272"/>
        <c:crosses val="autoZero"/>
        <c:crossBetween val="midCat"/>
      </c:valAx>
      <c:valAx>
        <c:axId val="4380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38061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dV vs 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'DYNA-E'!$B$9:$B$27</c:f>
              <c:numCache>
                <c:formatCode>General</c:formatCode>
                <c:ptCount val="19"/>
                <c:pt idx="0">
                  <c:v>9000</c:v>
                </c:pt>
                <c:pt idx="1">
                  <c:v>8410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5800</c:v>
                </c:pt>
                <c:pt idx="8">
                  <c:v>5200</c:v>
                </c:pt>
                <c:pt idx="9">
                  <c:v>4800</c:v>
                </c:pt>
                <c:pt idx="10">
                  <c:v>4400</c:v>
                </c:pt>
                <c:pt idx="11">
                  <c:v>4000</c:v>
                </c:pt>
                <c:pt idx="12">
                  <c:v>3600</c:v>
                </c:pt>
                <c:pt idx="13">
                  <c:v>3200</c:v>
                </c:pt>
                <c:pt idx="14">
                  <c:v>2800</c:v>
                </c:pt>
                <c:pt idx="15">
                  <c:v>2400</c:v>
                </c:pt>
                <c:pt idx="16">
                  <c:v>2000</c:v>
                </c:pt>
                <c:pt idx="17">
                  <c:v>1600</c:v>
                </c:pt>
                <c:pt idx="18">
                  <c:v>1200</c:v>
                </c:pt>
              </c:numCache>
            </c:numRef>
          </c:xVal>
          <c:yVal>
            <c:numRef>
              <c:f>'DYNA-E'!$E$9:$E$27</c:f>
              <c:numCache>
                <c:formatCode>General</c:formatCode>
                <c:ptCount val="19"/>
                <c:pt idx="0">
                  <c:v>1.2000000000000011E-2</c:v>
                </c:pt>
                <c:pt idx="1">
                  <c:v>1.5000000000000013E-2</c:v>
                </c:pt>
                <c:pt idx="2">
                  <c:v>1.2000000000000011E-2</c:v>
                </c:pt>
                <c:pt idx="3">
                  <c:v>1.6000000000000014E-2</c:v>
                </c:pt>
                <c:pt idx="4">
                  <c:v>1.7999999999999905E-2</c:v>
                </c:pt>
                <c:pt idx="5">
                  <c:v>2.1000000000000019E-2</c:v>
                </c:pt>
                <c:pt idx="6">
                  <c:v>2.5000000000000022E-2</c:v>
                </c:pt>
                <c:pt idx="7">
                  <c:v>1.100000000000001E-2</c:v>
                </c:pt>
                <c:pt idx="8">
                  <c:v>4.4999999999999929E-2</c:v>
                </c:pt>
                <c:pt idx="9">
                  <c:v>4.2000000000000037E-2</c:v>
                </c:pt>
                <c:pt idx="10">
                  <c:v>5.0999999999999934E-2</c:v>
                </c:pt>
                <c:pt idx="11">
                  <c:v>6.7000000000000171E-2</c:v>
                </c:pt>
                <c:pt idx="12">
                  <c:v>8.8999999999999968E-2</c:v>
                </c:pt>
                <c:pt idx="13">
                  <c:v>0.11799999999999988</c:v>
                </c:pt>
                <c:pt idx="14">
                  <c:v>0.16200000000000014</c:v>
                </c:pt>
                <c:pt idx="15">
                  <c:v>0.23299999999999987</c:v>
                </c:pt>
                <c:pt idx="16">
                  <c:v>0.34699999999999998</c:v>
                </c:pt>
                <c:pt idx="17">
                  <c:v>0.54300000000000015</c:v>
                </c:pt>
                <c:pt idx="18">
                  <c:v>0.93500000000000005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5B-467F-AF1B-CCBD08F35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061928"/>
        <c:axId val="438061272"/>
      </c:scatterChart>
      <c:valAx>
        <c:axId val="438061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38061272"/>
        <c:crosses val="autoZero"/>
        <c:crossBetween val="midCat"/>
      </c:valAx>
      <c:valAx>
        <c:axId val="4380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38061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Compile!$L$16:$L$81</c:f>
              <c:numCache>
                <c:formatCode>0</c:formatCode>
                <c:ptCount val="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</c:numCache>
            </c:numRef>
          </c:xVal>
          <c:yVal>
            <c:numRef>
              <c:f>Compile!$M$16:$M$81</c:f>
              <c:numCache>
                <c:formatCode>General</c:formatCode>
                <c:ptCount val="66"/>
                <c:pt idx="0">
                  <c:v>0.70768277552039538</c:v>
                </c:pt>
                <c:pt idx="1">
                  <c:v>0.74565528274063086</c:v>
                </c:pt>
                <c:pt idx="2">
                  <c:v>0.7669514621773128</c:v>
                </c:pt>
                <c:pt idx="3">
                  <c:v>0.78314455134104399</c:v>
                </c:pt>
                <c:pt idx="4">
                  <c:v>0.79485129684963807</c:v>
                </c:pt>
                <c:pt idx="5">
                  <c:v>0.80573332260827979</c:v>
                </c:pt>
                <c:pt idx="6">
                  <c:v>0.81535000599159291</c:v>
                </c:pt>
                <c:pt idx="7">
                  <c:v>0.82461516185264938</c:v>
                </c:pt>
                <c:pt idx="8">
                  <c:v>0.83358894737611677</c:v>
                </c:pt>
                <c:pt idx="9">
                  <c:v>0.84182232513587785</c:v>
                </c:pt>
                <c:pt idx="10">
                  <c:v>0.8489945357293418</c:v>
                </c:pt>
                <c:pt idx="11">
                  <c:v>0.85528854150879463</c:v>
                </c:pt>
                <c:pt idx="12">
                  <c:v>0.86041762442059933</c:v>
                </c:pt>
                <c:pt idx="13">
                  <c:v>0.86532996838649012</c:v>
                </c:pt>
                <c:pt idx="14">
                  <c:v>0.87158076242254379</c:v>
                </c:pt>
                <c:pt idx="15">
                  <c:v>0.87680096735040314</c:v>
                </c:pt>
                <c:pt idx="16">
                  <c:v>0.88146219791408487</c:v>
                </c:pt>
                <c:pt idx="17">
                  <c:v>0.88596094286587268</c:v>
                </c:pt>
                <c:pt idx="18">
                  <c:v>0.89064003636697486</c:v>
                </c:pt>
                <c:pt idx="19">
                  <c:v>0.89516197492814298</c:v>
                </c:pt>
                <c:pt idx="20">
                  <c:v>0.89984732157786285</c:v>
                </c:pt>
                <c:pt idx="21">
                  <c:v>0.9040833891449821</c:v>
                </c:pt>
                <c:pt idx="22">
                  <c:v>0.90819742991647789</c:v>
                </c:pt>
                <c:pt idx="23">
                  <c:v>0.81894461372839644</c:v>
                </c:pt>
                <c:pt idx="24">
                  <c:v>0.84936399514174321</c:v>
                </c:pt>
                <c:pt idx="25">
                  <c:v>0.90496307644147422</c:v>
                </c:pt>
                <c:pt idx="26">
                  <c:v>0.94085424625482439</c:v>
                </c:pt>
                <c:pt idx="27">
                  <c:v>0.80855777385850724</c:v>
                </c:pt>
                <c:pt idx="28">
                  <c:v>0.82043204733148822</c:v>
                </c:pt>
                <c:pt idx="29">
                  <c:v>0.84940548144551375</c:v>
                </c:pt>
                <c:pt idx="30">
                  <c:v>0.90496307644147422</c:v>
                </c:pt>
                <c:pt idx="31">
                  <c:v>0.94085424625482439</c:v>
                </c:pt>
                <c:pt idx="32">
                  <c:v>0.80984190849920745</c:v>
                </c:pt>
                <c:pt idx="33">
                  <c:v>0.8056241619518727</c:v>
                </c:pt>
                <c:pt idx="34">
                  <c:v>0.93852132900947338</c:v>
                </c:pt>
                <c:pt idx="35">
                  <c:v>0.83008682042772497</c:v>
                </c:pt>
                <c:pt idx="36">
                  <c:v>0.83492006138415098</c:v>
                </c:pt>
                <c:pt idx="37">
                  <c:v>0.87283865480973954</c:v>
                </c:pt>
                <c:pt idx="38">
                  <c:v>0.95899325547548608</c:v>
                </c:pt>
                <c:pt idx="39">
                  <c:v>0.98757279208167548</c:v>
                </c:pt>
                <c:pt idx="40">
                  <c:v>0.73845495739149647</c:v>
                </c:pt>
                <c:pt idx="41">
                  <c:v>0.73858780747071773</c:v>
                </c:pt>
                <c:pt idx="42">
                  <c:v>0.73952791980529042</c:v>
                </c:pt>
                <c:pt idx="43">
                  <c:v>0.7379417806475167</c:v>
                </c:pt>
                <c:pt idx="44">
                  <c:v>0.73726281979775332</c:v>
                </c:pt>
                <c:pt idx="45">
                  <c:v>0.73952791980529042</c:v>
                </c:pt>
                <c:pt idx="46">
                  <c:v>0.74259576725188647</c:v>
                </c:pt>
                <c:pt idx="47">
                  <c:v>0.73687308944872898</c:v>
                </c:pt>
                <c:pt idx="48">
                  <c:v>0.73577595383716499</c:v>
                </c:pt>
                <c:pt idx="49">
                  <c:v>0.82885181307334932</c:v>
                </c:pt>
                <c:pt idx="50">
                  <c:v>0.82885181307334932</c:v>
                </c:pt>
                <c:pt idx="51">
                  <c:v>0.82885181307334932</c:v>
                </c:pt>
                <c:pt idx="52">
                  <c:v>0.82885181307334932</c:v>
                </c:pt>
                <c:pt idx="53">
                  <c:v>0.82885181307334932</c:v>
                </c:pt>
                <c:pt idx="54">
                  <c:v>0.82885181307334932</c:v>
                </c:pt>
                <c:pt idx="55">
                  <c:v>0.82885181307334932</c:v>
                </c:pt>
                <c:pt idx="56">
                  <c:v>0.82885181307334932</c:v>
                </c:pt>
                <c:pt idx="57">
                  <c:v>0.82885181307334932</c:v>
                </c:pt>
                <c:pt idx="58">
                  <c:v>0.82885181307334932</c:v>
                </c:pt>
                <c:pt idx="59">
                  <c:v>0.82885181307334932</c:v>
                </c:pt>
                <c:pt idx="60">
                  <c:v>0.82885181307334932</c:v>
                </c:pt>
                <c:pt idx="61">
                  <c:v>0.82885181307334932</c:v>
                </c:pt>
                <c:pt idx="62">
                  <c:v>0.82885181307334932</c:v>
                </c:pt>
                <c:pt idx="63">
                  <c:v>0.82885181307334932</c:v>
                </c:pt>
                <c:pt idx="64">
                  <c:v>0.82885181307334932</c:v>
                </c:pt>
                <c:pt idx="65">
                  <c:v>0.82885181307334932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81-4F00-A516-63FFA3F7B2C4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Compile!$L$16:$L$81</c:f>
              <c:numCache>
                <c:formatCode>0</c:formatCode>
                <c:ptCount val="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</c:numCache>
            </c:numRef>
          </c:xVal>
          <c:yVal>
            <c:numRef>
              <c:f>Compile!$N$16:$N$81</c:f>
              <c:numCache>
                <c:formatCode>General</c:formatCode>
                <c:ptCount val="66"/>
                <c:pt idx="0">
                  <c:v>0.72880405640953438</c:v>
                </c:pt>
                <c:pt idx="1">
                  <c:v>0.75221356284182861</c:v>
                </c:pt>
                <c:pt idx="2">
                  <c:v>0.77110362222847573</c:v>
                </c:pt>
                <c:pt idx="3">
                  <c:v>0.7866866414219118</c:v>
                </c:pt>
                <c:pt idx="4">
                  <c:v>0.7982056207001893</c:v>
                </c:pt>
                <c:pt idx="5">
                  <c:v>0.80894263652701592</c:v>
                </c:pt>
                <c:pt idx="6">
                  <c:v>0.81838128858462145</c:v>
                </c:pt>
                <c:pt idx="7">
                  <c:v>0.82738838857320263</c:v>
                </c:pt>
                <c:pt idx="8">
                  <c:v>0.83600551071990648</c:v>
                </c:pt>
                <c:pt idx="9">
                  <c:v>0.84380462284917734</c:v>
                </c:pt>
                <c:pt idx="10">
                  <c:v>0.85050790031616552</c:v>
                </c:pt>
                <c:pt idx="11">
                  <c:v>0.85631759416587483</c:v>
                </c:pt>
                <c:pt idx="12">
                  <c:v>0.86100040753345208</c:v>
                </c:pt>
                <c:pt idx="13">
                  <c:v>0.86544130742155612</c:v>
                </c:pt>
                <c:pt idx="14">
                  <c:v>0.87102946357709143</c:v>
                </c:pt>
                <c:pt idx="15">
                  <c:v>0.87564231124529912</c:v>
                </c:pt>
                <c:pt idx="16">
                  <c:v>0.8797197693104416</c:v>
                </c:pt>
                <c:pt idx="17">
                  <c:v>0.88361816151734296</c:v>
                </c:pt>
                <c:pt idx="18">
                  <c:v>0.88763458485268754</c:v>
                </c:pt>
                <c:pt idx="19">
                  <c:v>0.8914793385802573</c:v>
                </c:pt>
                <c:pt idx="20">
                  <c:v>0.89542525895088476</c:v>
                </c:pt>
                <c:pt idx="21">
                  <c:v>0.89896005529311873</c:v>
                </c:pt>
                <c:pt idx="22">
                  <c:v>0.90236358308880749</c:v>
                </c:pt>
                <c:pt idx="23">
                  <c:v>0.82188759965557667</c:v>
                </c:pt>
                <c:pt idx="24">
                  <c:v>0.85085083356626345</c:v>
                </c:pt>
                <c:pt idx="25">
                  <c:v>0.89969024429373934</c:v>
                </c:pt>
                <c:pt idx="26">
                  <c:v>0.92839185508494149</c:v>
                </c:pt>
                <c:pt idx="27">
                  <c:v>0.8117220957723521</c:v>
                </c:pt>
                <c:pt idx="28">
                  <c:v>0.82333428912449091</c:v>
                </c:pt>
                <c:pt idx="29">
                  <c:v>0.8508893265691756</c:v>
                </c:pt>
                <c:pt idx="30">
                  <c:v>0.89969024429373934</c:v>
                </c:pt>
                <c:pt idx="31">
                  <c:v>0.92839185508494149</c:v>
                </c:pt>
                <c:pt idx="32">
                  <c:v>0.81298400379516189</c:v>
                </c:pt>
                <c:pt idx="33">
                  <c:v>0.80883511916903983</c:v>
                </c:pt>
                <c:pt idx="34">
                  <c:v>0.92658856678367763</c:v>
                </c:pt>
                <c:pt idx="35">
                  <c:v>0.83265631147075891</c:v>
                </c:pt>
                <c:pt idx="36">
                  <c:v>0.83727365203711634</c:v>
                </c:pt>
                <c:pt idx="37">
                  <c:v>0.87214549553020915</c:v>
                </c:pt>
                <c:pt idx="38">
                  <c:v>0.94213547853107793</c:v>
                </c:pt>
                <c:pt idx="39">
                  <c:v>0.96285099235463145</c:v>
                </c:pt>
                <c:pt idx="40">
                  <c:v>0.74653964250320781</c:v>
                </c:pt>
                <c:pt idx="41">
                  <c:v>0.74664007539142196</c:v>
                </c:pt>
                <c:pt idx="42">
                  <c:v>0.74735559417053399</c:v>
                </c:pt>
                <c:pt idx="43">
                  <c:v>0.74615328735812159</c:v>
                </c:pt>
                <c:pt idx="44">
                  <c:v>0.74564606439185011</c:v>
                </c:pt>
                <c:pt idx="45">
                  <c:v>0.74735559417053399</c:v>
                </c:pt>
                <c:pt idx="46">
                  <c:v>0.74974717807574209</c:v>
                </c:pt>
                <c:pt idx="47">
                  <c:v>0.74535696861538614</c:v>
                </c:pt>
                <c:pt idx="48">
                  <c:v>0.74455131309982336</c:v>
                </c:pt>
                <c:pt idx="49">
                  <c:v>0.83147094584796355</c:v>
                </c:pt>
                <c:pt idx="50">
                  <c:v>0.83147094584796355</c:v>
                </c:pt>
                <c:pt idx="51">
                  <c:v>0.83147094584796355</c:v>
                </c:pt>
                <c:pt idx="52">
                  <c:v>0.83147094584796355</c:v>
                </c:pt>
                <c:pt idx="53">
                  <c:v>0.83147094584796355</c:v>
                </c:pt>
                <c:pt idx="54">
                  <c:v>0.83147094584796355</c:v>
                </c:pt>
                <c:pt idx="55">
                  <c:v>0.83147094584796355</c:v>
                </c:pt>
                <c:pt idx="56">
                  <c:v>0.83147094584796355</c:v>
                </c:pt>
                <c:pt idx="57">
                  <c:v>0.83147094584796355</c:v>
                </c:pt>
                <c:pt idx="58">
                  <c:v>0.83147094584796355</c:v>
                </c:pt>
                <c:pt idx="59">
                  <c:v>0.83147094584796355</c:v>
                </c:pt>
                <c:pt idx="60">
                  <c:v>0.83147094584796355</c:v>
                </c:pt>
                <c:pt idx="61">
                  <c:v>0.83147094584796355</c:v>
                </c:pt>
                <c:pt idx="62">
                  <c:v>0.83147094584796355</c:v>
                </c:pt>
                <c:pt idx="63">
                  <c:v>0.83147094584796355</c:v>
                </c:pt>
                <c:pt idx="64">
                  <c:v>0.83147094584796355</c:v>
                </c:pt>
                <c:pt idx="65">
                  <c:v>0.83147094584796355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81-4F00-A516-63FFA3F7B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963576"/>
        <c:axId val="849964888"/>
      </c:scatterChart>
      <c:valAx>
        <c:axId val="849963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49964888"/>
        <c:crosses val="autoZero"/>
        <c:crossBetween val="midCat"/>
      </c:valAx>
      <c:valAx>
        <c:axId val="84996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49963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rgbClr val="640000"/>
                </a:solidFill>
                <a:latin typeface="+mn-lt"/>
                <a:ea typeface="+mn-ea"/>
                <a:cs typeface="+mn-cs"/>
              </a:defRPr>
            </a:pPr>
            <a:r>
              <a:rPr lang="nb-NO" sz="1800">
                <a:solidFill>
                  <a:srgbClr val="640000"/>
                </a:solidFill>
              </a:rPr>
              <a:t>Spesific Gravity vs Molecular</a:t>
            </a:r>
            <a:r>
              <a:rPr lang="nb-NO" sz="1800" baseline="0">
                <a:solidFill>
                  <a:srgbClr val="640000"/>
                </a:solidFill>
              </a:rPr>
              <a:t> Weight</a:t>
            </a:r>
            <a:endParaRPr lang="nb-NO" sz="1800">
              <a:solidFill>
                <a:srgbClr val="640000"/>
              </a:solidFill>
            </a:endParaRPr>
          </a:p>
        </c:rich>
      </c:tx>
      <c:layout>
        <c:manualLayout>
          <c:xMode val="edge"/>
          <c:yMode val="edge"/>
          <c:x val="0.31660455253376985"/>
          <c:y val="4.80571249664579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rgbClr val="640000"/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1481541619728686"/>
          <c:y val="9.231426562839587E-2"/>
          <c:w val="0.8368327047055687"/>
          <c:h val="0.77123081026023732"/>
        </c:manualLayout>
      </c:layout>
      <c:scatterChart>
        <c:scatterStyle val="lineMarker"/>
        <c:varyColors val="0"/>
        <c:ser>
          <c:idx val="0"/>
          <c:order val="0"/>
          <c:tx>
            <c:strRef>
              <c:f>Compile!$A$8</c:f>
              <c:strCache>
                <c:ptCount val="1"/>
                <c:pt idx="0">
                  <c:v>DYNAMITE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Compile!$D$16:$D$50</c:f>
              <c:numCache>
                <c:formatCode>General</c:formatCode>
                <c:ptCount val="35"/>
                <c:pt idx="0">
                  <c:v>92.46</c:v>
                </c:pt>
                <c:pt idx="1">
                  <c:v>105.31</c:v>
                </c:pt>
                <c:pt idx="2">
                  <c:v>119.34</c:v>
                </c:pt>
                <c:pt idx="3">
                  <c:v>134.01</c:v>
                </c:pt>
                <c:pt idx="4">
                  <c:v>147</c:v>
                </c:pt>
                <c:pt idx="5">
                  <c:v>161</c:v>
                </c:pt>
                <c:pt idx="6">
                  <c:v>175</c:v>
                </c:pt>
                <c:pt idx="7">
                  <c:v>190</c:v>
                </c:pt>
                <c:pt idx="8">
                  <c:v>206</c:v>
                </c:pt>
                <c:pt idx="9">
                  <c:v>222</c:v>
                </c:pt>
                <c:pt idx="10">
                  <c:v>237</c:v>
                </c:pt>
                <c:pt idx="11">
                  <c:v>251</c:v>
                </c:pt>
                <c:pt idx="12">
                  <c:v>263</c:v>
                </c:pt>
                <c:pt idx="13">
                  <c:v>275</c:v>
                </c:pt>
                <c:pt idx="14">
                  <c:v>291</c:v>
                </c:pt>
                <c:pt idx="15">
                  <c:v>305</c:v>
                </c:pt>
                <c:pt idx="16">
                  <c:v>318</c:v>
                </c:pt>
                <c:pt idx="17">
                  <c:v>331</c:v>
                </c:pt>
                <c:pt idx="18">
                  <c:v>345</c:v>
                </c:pt>
                <c:pt idx="19">
                  <c:v>359</c:v>
                </c:pt>
                <c:pt idx="20">
                  <c:v>374</c:v>
                </c:pt>
                <c:pt idx="21">
                  <c:v>388</c:v>
                </c:pt>
                <c:pt idx="22">
                  <c:v>402</c:v>
                </c:pt>
                <c:pt idx="23">
                  <c:v>180.64</c:v>
                </c:pt>
                <c:pt idx="24">
                  <c:v>237.8</c:v>
                </c:pt>
                <c:pt idx="25">
                  <c:v>390.96</c:v>
                </c:pt>
                <c:pt idx="26">
                  <c:v>527.75</c:v>
                </c:pt>
                <c:pt idx="27">
                  <c:v>153.44999999999999</c:v>
                </c:pt>
                <c:pt idx="28">
                  <c:v>183.04</c:v>
                </c:pt>
                <c:pt idx="29">
                  <c:v>237.89</c:v>
                </c:pt>
                <c:pt idx="30">
                  <c:v>390.96</c:v>
                </c:pt>
                <c:pt idx="31">
                  <c:v>527.75</c:v>
                </c:pt>
                <c:pt idx="32">
                  <c:v>166.79</c:v>
                </c:pt>
                <c:pt idx="33">
                  <c:v>160.85</c:v>
                </c:pt>
                <c:pt idx="34">
                  <c:v>517.88</c:v>
                </c:pt>
              </c:numCache>
            </c:numRef>
          </c:xVal>
          <c:yVal>
            <c:numRef>
              <c:f>Compile!$E$16:$E$50</c:f>
              <c:numCache>
                <c:formatCode>0.000</c:formatCode>
                <c:ptCount val="35"/>
                <c:pt idx="0">
                  <c:v>0.71799999999999997</c:v>
                </c:pt>
                <c:pt idx="1">
                  <c:v>0.745</c:v>
                </c:pt>
                <c:pt idx="2">
                  <c:v>0.76900000000000002</c:v>
                </c:pt>
                <c:pt idx="3">
                  <c:v>0.77900000000000003</c:v>
                </c:pt>
                <c:pt idx="4">
                  <c:v>0.79</c:v>
                </c:pt>
                <c:pt idx="5">
                  <c:v>0.80100000000000005</c:v>
                </c:pt>
                <c:pt idx="6">
                  <c:v>0.81200000000000006</c:v>
                </c:pt>
                <c:pt idx="7">
                  <c:v>0.82299999999999995</c:v>
                </c:pt>
                <c:pt idx="8">
                  <c:v>0.83299999999999996</c:v>
                </c:pt>
                <c:pt idx="9">
                  <c:v>0.84</c:v>
                </c:pt>
                <c:pt idx="10">
                  <c:v>0.84799999999999998</c:v>
                </c:pt>
                <c:pt idx="11">
                  <c:v>0.85299999999999998</c:v>
                </c:pt>
                <c:pt idx="12">
                  <c:v>0.85799999999999998</c:v>
                </c:pt>
                <c:pt idx="13">
                  <c:v>0.86299999999999999</c:v>
                </c:pt>
                <c:pt idx="14">
                  <c:v>0.86799999999999999</c:v>
                </c:pt>
                <c:pt idx="15">
                  <c:v>0.873</c:v>
                </c:pt>
                <c:pt idx="16">
                  <c:v>0.878</c:v>
                </c:pt>
                <c:pt idx="17">
                  <c:v>0.88200000000000001</c:v>
                </c:pt>
                <c:pt idx="18">
                  <c:v>0.88600000000000001</c:v>
                </c:pt>
                <c:pt idx="19">
                  <c:v>0.89</c:v>
                </c:pt>
                <c:pt idx="20">
                  <c:v>0.89400000000000002</c:v>
                </c:pt>
                <c:pt idx="21">
                  <c:v>0.89700000000000002</c:v>
                </c:pt>
                <c:pt idx="22">
                  <c:v>0.9</c:v>
                </c:pt>
                <c:pt idx="23">
                  <c:v>0.82199999999999995</c:v>
                </c:pt>
                <c:pt idx="24">
                  <c:v>0.85199999999999998</c:v>
                </c:pt>
                <c:pt idx="25">
                  <c:v>0.89900000000000002</c:v>
                </c:pt>
                <c:pt idx="26">
                  <c:v>0.92500000000000004</c:v>
                </c:pt>
                <c:pt idx="27" formatCode="General">
                  <c:v>0.80600000000000005</c:v>
                </c:pt>
                <c:pt idx="28" formatCode="General">
                  <c:v>0.82399999999999995</c:v>
                </c:pt>
                <c:pt idx="29" formatCode="General">
                  <c:v>0.85199999999999998</c:v>
                </c:pt>
                <c:pt idx="30" formatCode="General">
                  <c:v>0.89900000000000002</c:v>
                </c:pt>
                <c:pt idx="31" formatCode="General">
                  <c:v>0.92500000000000004</c:v>
                </c:pt>
                <c:pt idx="32" formatCode="General">
                  <c:v>0.80100000000000005</c:v>
                </c:pt>
                <c:pt idx="33" formatCode="General">
                  <c:v>0.80200000000000005</c:v>
                </c:pt>
                <c:pt idx="34" formatCode="General">
                  <c:v>0.92400000000000004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EA-42D4-8F0A-50E74847293B}"/>
            </c:ext>
          </c:extLst>
        </c:ser>
        <c:ser>
          <c:idx val="1"/>
          <c:order val="1"/>
          <c:tx>
            <c:strRef>
              <c:f>Compile!$A$51</c:f>
              <c:strCache>
                <c:ptCount val="1"/>
                <c:pt idx="0">
                  <c:v>RUSH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Compile!$D$51:$D$73</c:f>
              <c:numCache>
                <c:formatCode>0.00</c:formatCode>
                <c:ptCount val="23"/>
                <c:pt idx="0">
                  <c:v>199.58</c:v>
                </c:pt>
                <c:pt idx="1">
                  <c:v>208.5</c:v>
                </c:pt>
                <c:pt idx="2">
                  <c:v>294.32</c:v>
                </c:pt>
                <c:pt idx="3">
                  <c:v>609.34</c:v>
                </c:pt>
                <c:pt idx="4">
                  <c:v>755.98</c:v>
                </c:pt>
                <c:pt idx="5">
                  <c:v>101.78</c:v>
                </c:pt>
                <c:pt idx="6">
                  <c:v>101.84</c:v>
                </c:pt>
                <c:pt idx="7">
                  <c:v>102.27</c:v>
                </c:pt>
                <c:pt idx="8">
                  <c:v>101.55</c:v>
                </c:pt>
                <c:pt idx="9">
                  <c:v>101.25</c:v>
                </c:pt>
                <c:pt idx="10">
                  <c:v>102.27</c:v>
                </c:pt>
                <c:pt idx="11">
                  <c:v>103.74</c:v>
                </c:pt>
                <c:pt idx="12">
                  <c:v>101.08</c:v>
                </c:pt>
                <c:pt idx="13">
                  <c:v>100.61</c:v>
                </c:pt>
                <c:pt idx="14">
                  <c:v>197.37</c:v>
                </c:pt>
                <c:pt idx="15">
                  <c:v>209.93</c:v>
                </c:pt>
                <c:pt idx="16">
                  <c:v>217.2</c:v>
                </c:pt>
                <c:pt idx="17">
                  <c:v>303.62</c:v>
                </c:pt>
                <c:pt idx="18">
                  <c:v>205.71</c:v>
                </c:pt>
                <c:pt idx="19">
                  <c:v>212.28</c:v>
                </c:pt>
                <c:pt idx="20">
                  <c:v>294.32</c:v>
                </c:pt>
                <c:pt idx="21">
                  <c:v>609.34</c:v>
                </c:pt>
                <c:pt idx="22">
                  <c:v>755.98</c:v>
                </c:pt>
              </c:numCache>
            </c:numRef>
          </c:xVal>
          <c:yVal>
            <c:numRef>
              <c:f>Compile!$E$51:$E$73</c:f>
              <c:numCache>
                <c:formatCode>0.0000</c:formatCode>
                <c:ptCount val="23"/>
                <c:pt idx="0">
                  <c:v>0.8367</c:v>
                </c:pt>
                <c:pt idx="1">
                  <c:v>0.8427</c:v>
                </c:pt>
                <c:pt idx="2">
                  <c:v>0.88170000000000004</c:v>
                </c:pt>
                <c:pt idx="3">
                  <c:v>0.96699999999999997</c:v>
                </c:pt>
                <c:pt idx="4">
                  <c:v>1.0015000000000001</c:v>
                </c:pt>
                <c:pt idx="5">
                  <c:v>0.73380000000000001</c:v>
                </c:pt>
                <c:pt idx="6">
                  <c:v>0.73380000000000001</c:v>
                </c:pt>
                <c:pt idx="7">
                  <c:v>0.73470000000000002</c:v>
                </c:pt>
                <c:pt idx="8">
                  <c:v>0.73360000000000003</c:v>
                </c:pt>
                <c:pt idx="9">
                  <c:v>0.73268999999999995</c:v>
                </c:pt>
                <c:pt idx="10">
                  <c:v>0.73480000000000001</c:v>
                </c:pt>
                <c:pt idx="11">
                  <c:v>0.73699999999999999</c:v>
                </c:pt>
                <c:pt idx="12">
                  <c:v>0.73240000000000005</c:v>
                </c:pt>
                <c:pt idx="13">
                  <c:v>0.73150000000000004</c:v>
                </c:pt>
                <c:pt idx="14">
                  <c:v>0.83409999999999995</c:v>
                </c:pt>
                <c:pt idx="15">
                  <c:v>0.84450000000000003</c:v>
                </c:pt>
                <c:pt idx="16">
                  <c:v>0.84909999999999997</c:v>
                </c:pt>
                <c:pt idx="17">
                  <c:v>0.8871</c:v>
                </c:pt>
                <c:pt idx="18">
                  <c:v>0.84030000000000005</c:v>
                </c:pt>
                <c:pt idx="19">
                  <c:v>0.84450000000000003</c:v>
                </c:pt>
                <c:pt idx="20">
                  <c:v>0.88170000000000004</c:v>
                </c:pt>
                <c:pt idx="21">
                  <c:v>0.96740000000000004</c:v>
                </c:pt>
                <c:pt idx="22">
                  <c:v>1.0015000000000001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EA-42D4-8F0A-50E74847293B}"/>
            </c:ext>
          </c:extLst>
        </c:ser>
        <c:ser>
          <c:idx val="2"/>
          <c:order val="2"/>
          <c:tx>
            <c:strRef>
              <c:f>Compile!$A$74</c:f>
              <c:strCache>
                <c:ptCount val="1"/>
                <c:pt idx="0">
                  <c:v>ACKERMAN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Compile!$D$74:$D$81</c:f>
              <c:numCache>
                <c:formatCode>0</c:formatCode>
                <c:ptCount val="8"/>
                <c:pt idx="0">
                  <c:v>193</c:v>
                </c:pt>
                <c:pt idx="1">
                  <c:v>193</c:v>
                </c:pt>
                <c:pt idx="2">
                  <c:v>119</c:v>
                </c:pt>
                <c:pt idx="3">
                  <c:v>114</c:v>
                </c:pt>
                <c:pt idx="4">
                  <c:v>109</c:v>
                </c:pt>
                <c:pt idx="5">
                  <c:v>106</c:v>
                </c:pt>
                <c:pt idx="6">
                  <c:v>106</c:v>
                </c:pt>
                <c:pt idx="7">
                  <c:v>200</c:v>
                </c:pt>
              </c:numCache>
            </c:numRef>
          </c:xVal>
          <c:yVal>
            <c:numRef>
              <c:f>Compile!$E$74:$E$81</c:f>
              <c:numCache>
                <c:formatCode>0.0000</c:formatCode>
                <c:ptCount val="8"/>
                <c:pt idx="0">
                  <c:v>0.83099999999999996</c:v>
                </c:pt>
                <c:pt idx="1">
                  <c:v>0.83109999999999995</c:v>
                </c:pt>
                <c:pt idx="2">
                  <c:v>0.77</c:v>
                </c:pt>
                <c:pt idx="3">
                  <c:v>0.76500000000000001</c:v>
                </c:pt>
                <c:pt idx="4">
                  <c:v>0.76</c:v>
                </c:pt>
                <c:pt idx="5">
                  <c:v>0.75700000000000001</c:v>
                </c:pt>
                <c:pt idx="6">
                  <c:v>0.75700000000000001</c:v>
                </c:pt>
                <c:pt idx="7">
                  <c:v>0.83799999999999997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EA-42D4-8F0A-50E748472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81632"/>
        <c:axId val="458782944"/>
      </c:scatterChart>
      <c:valAx>
        <c:axId val="458781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64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b="1">
                    <a:solidFill>
                      <a:srgbClr val="640000"/>
                    </a:solidFill>
                  </a:rPr>
                  <a:t>Molecular Weight</a:t>
                </a:r>
              </a:p>
            </c:rich>
          </c:tx>
          <c:layout>
            <c:manualLayout>
              <c:xMode val="edge"/>
              <c:yMode val="edge"/>
              <c:x val="0.47940250506167231"/>
              <c:y val="0.909927029179608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640000"/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8782944"/>
        <c:crosses val="autoZero"/>
        <c:crossBetween val="midCat"/>
      </c:valAx>
      <c:valAx>
        <c:axId val="458782944"/>
        <c:scaling>
          <c:orientation val="minMax"/>
          <c:min val="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64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b="1">
                    <a:solidFill>
                      <a:srgbClr val="640000"/>
                    </a:solidFill>
                  </a:rPr>
                  <a:t>Spesific</a:t>
                </a:r>
                <a:r>
                  <a:rPr lang="nb-NO" b="1" baseline="0">
                    <a:solidFill>
                      <a:srgbClr val="640000"/>
                    </a:solidFill>
                  </a:rPr>
                  <a:t> Gravity</a:t>
                </a:r>
                <a:endParaRPr lang="nb-NO" b="1">
                  <a:solidFill>
                    <a:srgbClr val="64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3.6254587098535858E-2"/>
              <c:y val="0.368641418002715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640000"/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87816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091535538522055"/>
          <c:y val="0.64988040011299431"/>
          <c:w val="7.9929019992974207E-2"/>
          <c:h val="0.1057786512844381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accent6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4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8.xml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30</xdr:row>
      <xdr:rowOff>175260</xdr:rowOff>
    </xdr:from>
    <xdr:to>
      <xdr:col>11</xdr:col>
      <xdr:colOff>304800</xdr:colOff>
      <xdr:row>56</xdr:row>
      <xdr:rowOff>49530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419100</xdr:colOff>
      <xdr:row>31</xdr:row>
      <xdr:rowOff>0</xdr:rowOff>
    </xdr:from>
    <xdr:to>
      <xdr:col>21</xdr:col>
      <xdr:colOff>426720</xdr:colOff>
      <xdr:row>56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232410</xdr:colOff>
      <xdr:row>31</xdr:row>
      <xdr:rowOff>7620</xdr:rowOff>
    </xdr:from>
    <xdr:to>
      <xdr:col>9</xdr:col>
      <xdr:colOff>601980</xdr:colOff>
      <xdr:row>54</xdr:row>
      <xdr:rowOff>99060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213360</xdr:colOff>
      <xdr:row>83</xdr:row>
      <xdr:rowOff>30480</xdr:rowOff>
    </xdr:from>
    <xdr:to>
      <xdr:col>9</xdr:col>
      <xdr:colOff>537210</xdr:colOff>
      <xdr:row>108</xdr:row>
      <xdr:rowOff>87630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259080</xdr:colOff>
      <xdr:row>58</xdr:row>
      <xdr:rowOff>45720</xdr:rowOff>
    </xdr:from>
    <xdr:to>
      <xdr:col>9</xdr:col>
      <xdr:colOff>579120</xdr:colOff>
      <xdr:row>81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0</xdr:rowOff>
    </xdr:from>
    <xdr:to>
      <xdr:col>11</xdr:col>
      <xdr:colOff>320040</xdr:colOff>
      <xdr:row>57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495300</xdr:colOff>
      <xdr:row>32</xdr:row>
      <xdr:rowOff>7620</xdr:rowOff>
    </xdr:from>
    <xdr:to>
      <xdr:col>23</xdr:col>
      <xdr:colOff>502920</xdr:colOff>
      <xdr:row>57</xdr:row>
      <xdr:rowOff>64770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485775</xdr:colOff>
      <xdr:row>17</xdr:row>
      <xdr:rowOff>142875</xdr:rowOff>
    </xdr:from>
    <xdr:to>
      <xdr:col>20</xdr:col>
      <xdr:colOff>466273</xdr:colOff>
      <xdr:row>24</xdr:row>
      <xdr:rowOff>18994</xdr:rowOff>
    </xdr:to>
    <xdr:grpSp>
      <xdr:nvGrpSpPr>
        <xdr:cNvPr id="5" name="Group 4"/>
        <xdr:cNvGrpSpPr/>
      </xdr:nvGrpSpPr>
      <xdr:grpSpPr>
        <a:xfrm>
          <a:off x="10496550" y="2047875"/>
          <a:ext cx="3638098" cy="1209619"/>
          <a:chOff x="6353175" y="304800"/>
          <a:chExt cx="3638098" cy="1209619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353175" y="304800"/>
            <a:ext cx="3638095" cy="87619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372225" y="1066800"/>
            <a:ext cx="3619048" cy="447619"/>
          </a:xfrm>
          <a:prstGeom prst="rect">
            <a:avLst/>
          </a:prstGeom>
        </xdr:spPr>
      </xdr:pic>
    </xdr:grpSp>
    <xdr:clientData/>
  </xdr:twoCellAnchor>
  <xdr:twoCellAnchor editAs="oneCell">
    <xdr:from>
      <xdr:col>14</xdr:col>
      <xdr:colOff>457200</xdr:colOff>
      <xdr:row>25</xdr:row>
      <xdr:rowOff>133350</xdr:rowOff>
    </xdr:from>
    <xdr:to>
      <xdr:col>20</xdr:col>
      <xdr:colOff>399600</xdr:colOff>
      <xdr:row>31</xdr:row>
      <xdr:rowOff>142731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286875" y="2581275"/>
          <a:ext cx="3600000" cy="1152381"/>
        </a:xfrm>
        <a:prstGeom prst="rect">
          <a:avLst/>
        </a:prstGeom>
      </xdr:spPr>
    </xdr:pic>
    <xdr:clientData/>
  </xdr:twoCellAnchor>
  <xdr:twoCellAnchor editAs="oneCell">
    <xdr:from>
      <xdr:col>14</xdr:col>
      <xdr:colOff>523875</xdr:colOff>
      <xdr:row>32</xdr:row>
      <xdr:rowOff>72288</xdr:rowOff>
    </xdr:from>
    <xdr:to>
      <xdr:col>22</xdr:col>
      <xdr:colOff>75533</xdr:colOff>
      <xdr:row>40</xdr:row>
      <xdr:rowOff>114064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725150" y="4806213"/>
          <a:ext cx="4428458" cy="1565776"/>
        </a:xfrm>
        <a:prstGeom prst="rect">
          <a:avLst/>
        </a:prstGeom>
      </xdr:spPr>
    </xdr:pic>
    <xdr:clientData/>
  </xdr:twoCellAnchor>
  <xdr:twoCellAnchor>
    <xdr:from>
      <xdr:col>21</xdr:col>
      <xdr:colOff>304799</xdr:colOff>
      <xdr:row>5</xdr:row>
      <xdr:rowOff>114299</xdr:rowOff>
    </xdr:from>
    <xdr:to>
      <xdr:col>31</xdr:col>
      <xdr:colOff>523874</xdr:colOff>
      <xdr:row>32</xdr:row>
      <xdr:rowOff>19049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902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2074" cy="60797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3203" cy="60640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24"/>
  <sheetViews>
    <sheetView workbookViewId="0">
      <selection activeCell="G40" sqref="G40"/>
    </sheetView>
  </sheetViews>
  <sheetFormatPr defaultRowHeight="14.5"/>
  <cols>
    <col min="1" max="1" width="13.81640625" bestFit="1" customWidth="1"/>
  </cols>
  <sheetData>
    <row r="1" spans="1:14" ht="18.5">
      <c r="A1" s="10" t="s">
        <v>52</v>
      </c>
    </row>
    <row r="2" spans="1:14" ht="4.5" customHeight="1">
      <c r="G2" s="8"/>
      <c r="H2" s="8"/>
      <c r="I2" s="8"/>
      <c r="J2" s="8"/>
      <c r="K2" s="8"/>
      <c r="L2" s="8"/>
      <c r="M2" s="8"/>
      <c r="N2" s="8"/>
    </row>
    <row r="3" spans="1:14">
      <c r="A3" s="45" t="s">
        <v>40</v>
      </c>
      <c r="B3" s="45" t="s">
        <v>41</v>
      </c>
      <c r="C3" s="146" t="s">
        <v>36</v>
      </c>
      <c r="D3" s="146"/>
      <c r="E3" s="146"/>
      <c r="F3" s="146"/>
      <c r="G3" s="146"/>
      <c r="H3" s="146" t="s">
        <v>51</v>
      </c>
      <c r="I3" s="146"/>
      <c r="J3" s="146"/>
      <c r="K3" s="146"/>
      <c r="L3" s="146"/>
      <c r="M3" s="146" t="s">
        <v>39</v>
      </c>
      <c r="N3" s="146"/>
    </row>
    <row r="4" spans="1:14" ht="15" thickBot="1">
      <c r="A4" s="46"/>
      <c r="B4" s="46"/>
      <c r="C4" s="47" t="s">
        <v>35</v>
      </c>
      <c r="D4" s="47" t="s">
        <v>37</v>
      </c>
      <c r="E4" s="47" t="s">
        <v>41</v>
      </c>
      <c r="F4" s="47" t="s">
        <v>54</v>
      </c>
      <c r="G4" s="47"/>
      <c r="H4" s="47" t="s">
        <v>35</v>
      </c>
      <c r="I4" s="47" t="s">
        <v>37</v>
      </c>
      <c r="J4" s="47" t="s">
        <v>41</v>
      </c>
      <c r="K4" s="47" t="s">
        <v>54</v>
      </c>
      <c r="L4" s="47"/>
      <c r="M4" s="47" t="s">
        <v>35</v>
      </c>
      <c r="N4" s="47" t="s">
        <v>37</v>
      </c>
    </row>
    <row r="5" spans="1:14" ht="15" thickTop="1">
      <c r="A5" s="6" t="s">
        <v>1</v>
      </c>
      <c r="B5" s="7"/>
      <c r="C5" s="13">
        <v>0.45</v>
      </c>
      <c r="D5" s="11"/>
      <c r="E5" s="11"/>
      <c r="F5" s="11"/>
      <c r="G5" s="6"/>
      <c r="H5" s="13">
        <v>0.01</v>
      </c>
      <c r="I5" s="11"/>
      <c r="J5" s="11"/>
      <c r="K5" s="11"/>
      <c r="L5" s="6"/>
      <c r="M5" s="13">
        <v>0.64</v>
      </c>
      <c r="N5" s="6"/>
    </row>
    <row r="6" spans="1:14">
      <c r="A6" s="4" t="s">
        <v>2</v>
      </c>
      <c r="B6" s="5"/>
      <c r="C6" s="13">
        <v>1.1499999999999999</v>
      </c>
      <c r="D6" s="11"/>
      <c r="E6" s="11"/>
      <c r="F6" s="11"/>
      <c r="G6" s="4"/>
      <c r="H6" s="13">
        <v>0.13</v>
      </c>
      <c r="I6" s="11"/>
      <c r="J6" s="11"/>
      <c r="K6" s="11"/>
      <c r="L6" s="4"/>
      <c r="M6" s="13">
        <v>1.58</v>
      </c>
      <c r="N6" s="4"/>
    </row>
    <row r="7" spans="1:14">
      <c r="A7" s="4" t="s">
        <v>0</v>
      </c>
      <c r="B7" s="5"/>
      <c r="C7" s="13">
        <v>0</v>
      </c>
      <c r="D7" s="11"/>
      <c r="E7" s="11"/>
      <c r="F7" s="11"/>
      <c r="G7" s="4"/>
      <c r="H7" s="13">
        <v>0</v>
      </c>
      <c r="I7" s="11"/>
      <c r="J7" s="11"/>
      <c r="K7" s="11"/>
      <c r="L7" s="4"/>
      <c r="M7" s="13">
        <v>0</v>
      </c>
      <c r="N7" s="4"/>
    </row>
    <row r="8" spans="1:14">
      <c r="A8" s="4" t="s">
        <v>3</v>
      </c>
      <c r="B8" s="5"/>
      <c r="C8" s="13">
        <v>47.81</v>
      </c>
      <c r="D8" s="11"/>
      <c r="E8" s="11"/>
      <c r="F8" s="11"/>
      <c r="G8" s="4"/>
      <c r="H8" s="13">
        <v>1.9</v>
      </c>
      <c r="I8" s="11"/>
      <c r="J8" s="11"/>
      <c r="K8" s="11"/>
      <c r="L8" s="4"/>
      <c r="M8" s="13">
        <v>67.09</v>
      </c>
      <c r="N8" s="4"/>
    </row>
    <row r="9" spans="1:14">
      <c r="A9" s="4" t="s">
        <v>4</v>
      </c>
      <c r="B9" s="5"/>
      <c r="C9" s="13">
        <v>11.97</v>
      </c>
      <c r="D9" s="11"/>
      <c r="E9" s="11"/>
      <c r="F9" s="11"/>
      <c r="G9" s="4"/>
      <c r="H9" s="13">
        <v>3.3</v>
      </c>
      <c r="I9" s="11"/>
      <c r="J9" s="11"/>
      <c r="K9" s="11"/>
      <c r="L9" s="4"/>
      <c r="M9" s="13">
        <v>15.61</v>
      </c>
      <c r="N9" s="4"/>
    </row>
    <row r="10" spans="1:14">
      <c r="A10" s="4" t="s">
        <v>5</v>
      </c>
      <c r="B10" s="5"/>
      <c r="C10" s="13">
        <v>9.25</v>
      </c>
      <c r="D10" s="11"/>
      <c r="E10" s="11"/>
      <c r="F10" s="11"/>
      <c r="G10" s="4"/>
      <c r="H10" s="13">
        <v>7.58</v>
      </c>
      <c r="I10" s="11"/>
      <c r="J10" s="11"/>
      <c r="K10" s="11"/>
      <c r="L10" s="4"/>
      <c r="M10" s="13">
        <v>9.9499999999999993</v>
      </c>
      <c r="N10" s="4"/>
    </row>
    <row r="11" spans="1:14">
      <c r="A11" s="4" t="s">
        <v>6</v>
      </c>
      <c r="B11" s="5"/>
      <c r="C11" s="13">
        <v>1.51</v>
      </c>
      <c r="D11" s="11"/>
      <c r="E11" s="11"/>
      <c r="F11" s="11"/>
      <c r="G11" s="4"/>
      <c r="H11" s="13">
        <v>2.14</v>
      </c>
      <c r="I11" s="11"/>
      <c r="J11" s="11"/>
      <c r="K11" s="11"/>
      <c r="L11" s="4"/>
      <c r="M11" s="13">
        <v>1.25</v>
      </c>
      <c r="N11" s="4"/>
    </row>
    <row r="12" spans="1:14">
      <c r="A12" s="4" t="s">
        <v>7</v>
      </c>
      <c r="B12" s="5"/>
      <c r="C12" s="13">
        <v>3.53</v>
      </c>
      <c r="D12" s="11"/>
      <c r="E12" s="11"/>
      <c r="F12" s="11"/>
      <c r="G12" s="4"/>
      <c r="H12" s="13">
        <v>6.11</v>
      </c>
      <c r="I12" s="11"/>
      <c r="J12" s="11"/>
      <c r="K12" s="11"/>
      <c r="L12" s="4"/>
      <c r="M12" s="13">
        <v>2.4500000000000002</v>
      </c>
      <c r="N12" s="4"/>
    </row>
    <row r="13" spans="1:14">
      <c r="A13" s="4" t="s">
        <v>8</v>
      </c>
      <c r="B13" s="5"/>
      <c r="C13" s="13">
        <v>1.32</v>
      </c>
      <c r="D13" s="11"/>
      <c r="E13" s="11"/>
      <c r="F13" s="11"/>
      <c r="G13" s="4"/>
      <c r="H13" s="13">
        <v>3.09</v>
      </c>
      <c r="I13" s="11"/>
      <c r="J13" s="11"/>
      <c r="K13" s="11"/>
      <c r="L13" s="4"/>
      <c r="M13" s="13">
        <v>0.56999999999999995</v>
      </c>
      <c r="N13" s="4"/>
    </row>
    <row r="14" spans="1:14">
      <c r="A14" s="4" t="s">
        <v>9</v>
      </c>
      <c r="B14" s="5"/>
      <c r="C14" s="13">
        <v>1.29</v>
      </c>
      <c r="D14" s="11"/>
      <c r="E14" s="11"/>
      <c r="F14" s="11"/>
      <c r="G14" s="4"/>
      <c r="H14" s="13">
        <v>3.29</v>
      </c>
      <c r="I14" s="11"/>
      <c r="J14" s="11"/>
      <c r="K14" s="11"/>
      <c r="L14" s="4"/>
      <c r="M14" s="13">
        <v>0.45</v>
      </c>
      <c r="N14" s="4"/>
    </row>
    <row r="15" spans="1:14">
      <c r="A15" s="4" t="s">
        <v>10</v>
      </c>
      <c r="B15" s="5"/>
      <c r="C15" s="13">
        <v>2.17</v>
      </c>
      <c r="D15" s="11"/>
      <c r="E15" s="11"/>
      <c r="F15" s="11"/>
      <c r="G15" s="4"/>
      <c r="H15" s="13">
        <v>6.82</v>
      </c>
      <c r="I15" s="11"/>
      <c r="J15" s="11"/>
      <c r="K15" s="11"/>
      <c r="L15" s="4"/>
      <c r="M15" s="13">
        <v>0.22</v>
      </c>
      <c r="N15" s="4"/>
    </row>
    <row r="16" spans="1:14">
      <c r="A16" s="4" t="s">
        <v>53</v>
      </c>
      <c r="B16" s="5"/>
      <c r="C16" s="13">
        <v>19.55</v>
      </c>
      <c r="D16" s="11"/>
      <c r="E16" s="36">
        <v>193</v>
      </c>
      <c r="F16" s="7">
        <v>0.83099999999999996</v>
      </c>
      <c r="G16" s="4"/>
      <c r="H16" s="13">
        <v>65.63</v>
      </c>
      <c r="I16" s="11"/>
      <c r="J16" s="36">
        <v>193</v>
      </c>
      <c r="K16" s="11">
        <v>0.83109999999999995</v>
      </c>
      <c r="L16" s="4"/>
      <c r="M16" s="13">
        <v>0.19</v>
      </c>
      <c r="N16" s="4"/>
    </row>
    <row r="17" spans="1:13">
      <c r="C17" s="1">
        <f>+SUM(C5:C16)</f>
        <v>100</v>
      </c>
      <c r="D17" s="2"/>
      <c r="E17" s="2"/>
      <c r="F17" s="2"/>
      <c r="H17" s="35">
        <f>+SUM(H5:H16)</f>
        <v>100</v>
      </c>
      <c r="I17" s="2"/>
      <c r="J17" s="2"/>
      <c r="K17" s="2"/>
      <c r="M17" s="35">
        <f>+SUM(M5:M16)</f>
        <v>100</v>
      </c>
    </row>
    <row r="18" spans="1:13">
      <c r="A18" t="s">
        <v>71</v>
      </c>
    </row>
    <row r="19" spans="1:13">
      <c r="A19" s="4" t="s">
        <v>53</v>
      </c>
      <c r="E19">
        <v>119</v>
      </c>
      <c r="F19" s="1">
        <v>0.77</v>
      </c>
    </row>
    <row r="20" spans="1:13">
      <c r="A20" s="4" t="s">
        <v>53</v>
      </c>
      <c r="E20">
        <v>114</v>
      </c>
      <c r="F20" s="1">
        <v>0.76500000000000001</v>
      </c>
    </row>
    <row r="21" spans="1:13">
      <c r="A21" s="4" t="s">
        <v>53</v>
      </c>
      <c r="E21">
        <v>109</v>
      </c>
      <c r="F21" s="1">
        <v>0.76</v>
      </c>
    </row>
    <row r="22" spans="1:13">
      <c r="A22" s="4" t="s">
        <v>53</v>
      </c>
      <c r="E22">
        <v>106</v>
      </c>
      <c r="F22" s="1">
        <v>0.75700000000000001</v>
      </c>
    </row>
    <row r="23" spans="1:13">
      <c r="A23" s="4" t="s">
        <v>53</v>
      </c>
      <c r="E23">
        <v>106</v>
      </c>
      <c r="F23" s="1">
        <v>0.75700000000000001</v>
      </c>
    </row>
    <row r="24" spans="1:13">
      <c r="A24" s="4" t="s">
        <v>53</v>
      </c>
      <c r="E24">
        <v>200</v>
      </c>
      <c r="F24" s="1">
        <v>0.83799999999999997</v>
      </c>
    </row>
  </sheetData>
  <mergeCells count="3">
    <mergeCell ref="C3:G3"/>
    <mergeCell ref="H3:L3"/>
    <mergeCell ref="M3:N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50"/>
  <sheetViews>
    <sheetView topLeftCell="G9" workbookViewId="0">
      <selection activeCell="J24" sqref="J24"/>
    </sheetView>
  </sheetViews>
  <sheetFormatPr defaultRowHeight="14.5"/>
  <cols>
    <col min="1" max="1" width="10.7265625" customWidth="1"/>
    <col min="7" max="7" width="4.26953125" customWidth="1"/>
    <col min="15" max="15" width="8.7265625" customWidth="1"/>
  </cols>
  <sheetData>
    <row r="1" spans="1:60" ht="21">
      <c r="B1" s="91" t="s">
        <v>90</v>
      </c>
      <c r="H1" s="91" t="s">
        <v>162</v>
      </c>
    </row>
    <row r="2" spans="1:60" ht="21">
      <c r="B2" s="91"/>
      <c r="H2" s="91"/>
      <c r="J2" s="92" t="s">
        <v>171</v>
      </c>
      <c r="K2" s="139"/>
      <c r="L2" s="139"/>
      <c r="M2" s="139"/>
      <c r="N2" s="92"/>
      <c r="O2" s="139"/>
      <c r="P2" s="139"/>
      <c r="Q2" s="139"/>
      <c r="R2" t="s">
        <v>123</v>
      </c>
    </row>
    <row r="3" spans="1:60">
      <c r="A3" s="94"/>
      <c r="B3" s="134" t="s">
        <v>91</v>
      </c>
      <c r="C3" s="134" t="s">
        <v>152</v>
      </c>
      <c r="D3" s="95" t="s">
        <v>165</v>
      </c>
      <c r="E3" s="95"/>
      <c r="F3" s="95" t="s">
        <v>167</v>
      </c>
      <c r="G3" s="94"/>
      <c r="H3" s="136" t="s">
        <v>91</v>
      </c>
      <c r="I3" s="136" t="s">
        <v>152</v>
      </c>
      <c r="J3" s="136" t="s">
        <v>80</v>
      </c>
      <c r="K3" s="136" t="s">
        <v>185</v>
      </c>
      <c r="L3" s="136" t="s">
        <v>174</v>
      </c>
      <c r="M3" s="136" t="s">
        <v>175</v>
      </c>
      <c r="N3" s="136" t="s">
        <v>184</v>
      </c>
      <c r="O3" s="136" t="s">
        <v>182</v>
      </c>
      <c r="P3" s="137" t="s">
        <v>171</v>
      </c>
      <c r="Q3" s="137"/>
      <c r="R3" s="136" t="s">
        <v>1</v>
      </c>
      <c r="S3" s="136" t="s">
        <v>100</v>
      </c>
      <c r="T3" s="136" t="s">
        <v>0</v>
      </c>
      <c r="U3" s="136" t="s">
        <v>101</v>
      </c>
      <c r="V3" s="136" t="s">
        <v>4</v>
      </c>
      <c r="W3" s="136" t="s">
        <v>5</v>
      </c>
      <c r="X3" s="136" t="s">
        <v>102</v>
      </c>
      <c r="Y3" s="136" t="s">
        <v>103</v>
      </c>
      <c r="Z3" s="95" t="s">
        <v>104</v>
      </c>
      <c r="AA3" s="95" t="s">
        <v>105</v>
      </c>
      <c r="AB3" s="95" t="s">
        <v>106</v>
      </c>
      <c r="AC3" s="98" t="s">
        <v>124</v>
      </c>
      <c r="AD3" s="95" t="s">
        <v>125</v>
      </c>
      <c r="AE3" s="98" t="s">
        <v>126</v>
      </c>
      <c r="AF3" s="95" t="s">
        <v>127</v>
      </c>
      <c r="AG3" s="95"/>
      <c r="AH3" s="95" t="s">
        <v>127</v>
      </c>
      <c r="AI3" s="98" t="s">
        <v>128</v>
      </c>
      <c r="AJ3" s="95" t="s">
        <v>129</v>
      </c>
      <c r="AK3" s="98" t="s">
        <v>130</v>
      </c>
      <c r="AL3" s="95" t="s">
        <v>131</v>
      </c>
      <c r="AM3" s="98" t="s">
        <v>132</v>
      </c>
      <c r="AN3" s="95" t="s">
        <v>133</v>
      </c>
      <c r="AO3" s="98" t="s">
        <v>134</v>
      </c>
      <c r="AP3" s="95" t="s">
        <v>135</v>
      </c>
      <c r="AQ3" s="98" t="s">
        <v>136</v>
      </c>
      <c r="AR3" s="95" t="s">
        <v>137</v>
      </c>
      <c r="AS3" s="98" t="s">
        <v>138</v>
      </c>
      <c r="AT3" s="95" t="s">
        <v>139</v>
      </c>
      <c r="AU3" s="98" t="s">
        <v>140</v>
      </c>
      <c r="AV3" s="95" t="s">
        <v>141</v>
      </c>
      <c r="AW3" s="95" t="s">
        <v>142</v>
      </c>
      <c r="AX3" s="98" t="s">
        <v>143</v>
      </c>
      <c r="AY3" s="95" t="s">
        <v>144</v>
      </c>
      <c r="AZ3" s="98" t="s">
        <v>145</v>
      </c>
      <c r="BA3" s="95" t="s">
        <v>146</v>
      </c>
      <c r="BB3" s="98" t="s">
        <v>44</v>
      </c>
      <c r="BC3" s="95" t="s">
        <v>45</v>
      </c>
      <c r="BD3" s="98" t="s">
        <v>46</v>
      </c>
      <c r="BE3" s="95" t="s">
        <v>47</v>
      </c>
      <c r="BF3" s="98" t="s">
        <v>48</v>
      </c>
      <c r="BG3" s="95" t="s">
        <v>49</v>
      </c>
      <c r="BH3" s="98" t="s">
        <v>147</v>
      </c>
    </row>
    <row r="4" spans="1:60">
      <c r="A4" s="94" t="s">
        <v>156</v>
      </c>
      <c r="B4" s="124" t="s">
        <v>150</v>
      </c>
      <c r="C4" s="124" t="s">
        <v>153</v>
      </c>
      <c r="D4" s="125" t="s">
        <v>154</v>
      </c>
      <c r="E4" s="125" t="s">
        <v>201</v>
      </c>
      <c r="F4" s="125" t="s">
        <v>166</v>
      </c>
      <c r="G4" s="126"/>
      <c r="H4" s="124" t="s">
        <v>150</v>
      </c>
      <c r="I4" s="124" t="s">
        <v>153</v>
      </c>
      <c r="J4" s="124"/>
      <c r="K4" s="124"/>
      <c r="L4" s="124"/>
      <c r="M4" s="124"/>
      <c r="N4" s="124"/>
      <c r="O4" s="124"/>
      <c r="P4" s="127"/>
      <c r="Q4" s="127"/>
      <c r="R4" s="125" t="s">
        <v>1</v>
      </c>
      <c r="S4" s="125" t="s">
        <v>100</v>
      </c>
      <c r="T4" s="125" t="s">
        <v>0</v>
      </c>
      <c r="U4" s="125" t="s">
        <v>101</v>
      </c>
      <c r="V4" s="125" t="s">
        <v>4</v>
      </c>
      <c r="W4" s="125" t="s">
        <v>5</v>
      </c>
      <c r="X4" s="125" t="s">
        <v>102</v>
      </c>
      <c r="Y4" s="125" t="s">
        <v>103</v>
      </c>
      <c r="Z4" s="125" t="s">
        <v>104</v>
      </c>
      <c r="AA4" s="125" t="s">
        <v>161</v>
      </c>
      <c r="AB4" s="125" t="s">
        <v>106</v>
      </c>
      <c r="AC4" s="128" t="s">
        <v>124</v>
      </c>
      <c r="AD4" s="129" t="s">
        <v>125</v>
      </c>
      <c r="AE4" s="128" t="s">
        <v>126</v>
      </c>
      <c r="AF4" s="129" t="s">
        <v>127</v>
      </c>
      <c r="AG4" s="129"/>
      <c r="AH4" s="129" t="s">
        <v>127</v>
      </c>
      <c r="AI4" s="128" t="s">
        <v>128</v>
      </c>
      <c r="AJ4" s="129" t="s">
        <v>129</v>
      </c>
      <c r="AK4" s="128" t="s">
        <v>130</v>
      </c>
      <c r="AL4" s="129" t="s">
        <v>131</v>
      </c>
      <c r="AM4" s="128" t="s">
        <v>132</v>
      </c>
      <c r="AN4" s="129" t="s">
        <v>133</v>
      </c>
      <c r="AO4" s="128" t="s">
        <v>134</v>
      </c>
      <c r="AP4" s="129" t="s">
        <v>135</v>
      </c>
      <c r="AQ4" s="128" t="s">
        <v>136</v>
      </c>
      <c r="AR4" s="129" t="s">
        <v>137</v>
      </c>
      <c r="AS4" s="128" t="s">
        <v>138</v>
      </c>
      <c r="AT4" s="129" t="s">
        <v>139</v>
      </c>
      <c r="AU4" s="128" t="s">
        <v>140</v>
      </c>
      <c r="AV4" s="129" t="s">
        <v>141</v>
      </c>
      <c r="AW4" s="129" t="s">
        <v>142</v>
      </c>
      <c r="AX4" s="128" t="s">
        <v>143</v>
      </c>
      <c r="AY4" s="129" t="s">
        <v>144</v>
      </c>
      <c r="AZ4" s="128" t="s">
        <v>145</v>
      </c>
      <c r="BA4" s="129" t="s">
        <v>146</v>
      </c>
      <c r="BB4" s="128" t="s">
        <v>44</v>
      </c>
      <c r="BC4" s="129" t="s">
        <v>45</v>
      </c>
      <c r="BD4" s="128" t="s">
        <v>46</v>
      </c>
      <c r="BE4" s="129" t="s">
        <v>47</v>
      </c>
      <c r="BF4" s="128" t="s">
        <v>48</v>
      </c>
      <c r="BG4" s="129" t="s">
        <v>49</v>
      </c>
      <c r="BH4" s="128" t="s">
        <v>147</v>
      </c>
    </row>
    <row r="5" spans="1:60">
      <c r="A5" s="94" t="s">
        <v>157</v>
      </c>
      <c r="B5" s="96" t="s">
        <v>183</v>
      </c>
      <c r="C5" s="96" t="s">
        <v>160</v>
      </c>
      <c r="D5" s="96"/>
      <c r="E5" s="96"/>
      <c r="F5" s="96" t="s">
        <v>99</v>
      </c>
      <c r="G5" s="94"/>
      <c r="H5" s="96" t="s">
        <v>183</v>
      </c>
      <c r="I5" s="96" t="s">
        <v>160</v>
      </c>
      <c r="J5" s="96" t="s">
        <v>109</v>
      </c>
      <c r="K5" s="96" t="s">
        <v>169</v>
      </c>
      <c r="L5" s="96" t="s">
        <v>114</v>
      </c>
      <c r="M5" s="96" t="s">
        <v>114</v>
      </c>
      <c r="N5" s="96"/>
      <c r="O5" s="96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</row>
    <row r="6" spans="1:60">
      <c r="A6" s="94" t="s">
        <v>158</v>
      </c>
      <c r="B6" s="96"/>
      <c r="C6" s="96"/>
      <c r="D6" s="96"/>
      <c r="E6" s="96"/>
      <c r="F6" s="96"/>
      <c r="G6" s="94"/>
      <c r="H6" s="96"/>
      <c r="I6" s="96"/>
      <c r="J6" s="96"/>
      <c r="K6" s="96"/>
      <c r="L6" s="96"/>
      <c r="M6" s="96"/>
      <c r="N6" s="96"/>
      <c r="O6" s="96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</row>
    <row r="7" spans="1:60" ht="15" thickBot="1">
      <c r="A7" s="101" t="s">
        <v>159</v>
      </c>
      <c r="B7" s="102"/>
      <c r="C7" s="102"/>
      <c r="D7" s="102"/>
      <c r="E7" s="102"/>
      <c r="F7" s="102"/>
      <c r="G7" s="94"/>
      <c r="H7" s="102"/>
      <c r="I7" s="102"/>
      <c r="J7" s="102"/>
      <c r="K7" s="102"/>
      <c r="L7" s="102"/>
      <c r="M7" s="102"/>
      <c r="N7" s="102"/>
      <c r="O7" s="102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</row>
    <row r="8" spans="1:60" ht="15" thickTop="1">
      <c r="B8">
        <v>8000</v>
      </c>
      <c r="C8">
        <v>248</v>
      </c>
      <c r="D8">
        <v>0.90180000000000005</v>
      </c>
      <c r="F8">
        <v>0.57110000000000005</v>
      </c>
      <c r="G8" s="94"/>
      <c r="H8" s="104">
        <v>3840</v>
      </c>
      <c r="J8" s="104"/>
      <c r="K8" s="104">
        <v>0</v>
      </c>
      <c r="L8" s="104"/>
      <c r="M8" s="104"/>
      <c r="N8" s="104">
        <v>100</v>
      </c>
      <c r="O8" s="138"/>
      <c r="P8" s="104"/>
      <c r="Q8" s="104"/>
      <c r="R8">
        <v>0.45</v>
      </c>
      <c r="S8">
        <v>1.1499999999999999</v>
      </c>
      <c r="T8">
        <v>0</v>
      </c>
      <c r="U8">
        <v>47.81</v>
      </c>
      <c r="V8">
        <v>11.97</v>
      </c>
      <c r="W8">
        <v>9.25</v>
      </c>
      <c r="X8">
        <v>1.51</v>
      </c>
      <c r="Y8">
        <v>3.53</v>
      </c>
      <c r="Z8">
        <v>1.32</v>
      </c>
      <c r="AA8">
        <v>1.29</v>
      </c>
      <c r="AB8">
        <v>2.17</v>
      </c>
      <c r="AC8">
        <v>19.55</v>
      </c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</row>
    <row r="9" spans="1:60">
      <c r="B9">
        <v>7500</v>
      </c>
      <c r="C9">
        <v>248</v>
      </c>
      <c r="D9">
        <v>0.90910000000000002</v>
      </c>
      <c r="E9">
        <f t="shared" ref="E9:E30" si="0">+D9-D8</f>
        <v>7.2999999999999732E-3</v>
      </c>
      <c r="F9">
        <v>0.5665</v>
      </c>
      <c r="G9" s="94"/>
      <c r="H9" s="104">
        <v>3800</v>
      </c>
      <c r="J9" s="104"/>
      <c r="K9" s="104"/>
      <c r="L9" s="104"/>
      <c r="M9" s="104"/>
      <c r="N9" s="104">
        <v>95.9</v>
      </c>
      <c r="O9" s="104"/>
      <c r="P9" s="104"/>
      <c r="Q9" s="95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</row>
    <row r="10" spans="1:60">
      <c r="A10" t="s">
        <v>164</v>
      </c>
      <c r="B10">
        <v>7000</v>
      </c>
      <c r="C10">
        <v>248</v>
      </c>
      <c r="D10">
        <v>0.91710000000000003</v>
      </c>
      <c r="E10">
        <f t="shared" si="0"/>
        <v>8.0000000000000071E-3</v>
      </c>
      <c r="F10">
        <v>0.56159999999999999</v>
      </c>
      <c r="G10" s="94"/>
      <c r="H10" s="104">
        <v>3755</v>
      </c>
      <c r="J10" s="104"/>
      <c r="K10" s="104"/>
      <c r="L10" s="104"/>
      <c r="M10" s="104"/>
      <c r="N10" s="104">
        <v>92.7</v>
      </c>
      <c r="O10" s="104"/>
      <c r="P10" s="104"/>
      <c r="Q10" s="95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</row>
    <row r="11" spans="1:60">
      <c r="B11">
        <v>6500</v>
      </c>
      <c r="C11">
        <v>248</v>
      </c>
      <c r="D11">
        <v>0.92620000000000002</v>
      </c>
      <c r="E11">
        <f t="shared" si="0"/>
        <v>9.099999999999997E-3</v>
      </c>
      <c r="F11">
        <v>0.55600000000000005</v>
      </c>
      <c r="G11" s="94"/>
      <c r="H11" s="104">
        <v>3660</v>
      </c>
      <c r="J11" s="104"/>
      <c r="K11" s="104"/>
      <c r="L11" s="104"/>
      <c r="M11" s="104"/>
      <c r="N11" s="104">
        <v>89</v>
      </c>
      <c r="O11" s="104"/>
      <c r="P11" s="104"/>
      <c r="Q11" s="95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</row>
    <row r="12" spans="1:60">
      <c r="B12">
        <v>6000</v>
      </c>
      <c r="C12">
        <v>248</v>
      </c>
      <c r="D12">
        <v>0.93600000000000005</v>
      </c>
      <c r="E12">
        <f t="shared" si="0"/>
        <v>9.8000000000000309E-3</v>
      </c>
      <c r="F12">
        <v>0.55020000000000002</v>
      </c>
      <c r="G12" s="94"/>
      <c r="H12" s="104">
        <v>3500</v>
      </c>
      <c r="J12" s="104"/>
      <c r="K12" s="104"/>
      <c r="L12" s="104"/>
      <c r="M12" s="104"/>
      <c r="N12" s="104">
        <v>82.7</v>
      </c>
      <c r="O12" s="104"/>
      <c r="P12" s="104"/>
      <c r="Q12" s="95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</row>
    <row r="13" spans="1:60">
      <c r="B13">
        <v>5500</v>
      </c>
      <c r="C13">
        <v>248</v>
      </c>
      <c r="D13">
        <v>0.94769999999999999</v>
      </c>
      <c r="E13">
        <f t="shared" si="0"/>
        <v>1.1699999999999933E-2</v>
      </c>
      <c r="F13">
        <v>0.54339999999999999</v>
      </c>
      <c r="G13" s="94"/>
      <c r="H13" s="131">
        <v>3300</v>
      </c>
      <c r="I13" s="132">
        <v>248</v>
      </c>
      <c r="J13" s="131">
        <v>0.84</v>
      </c>
      <c r="K13" s="104">
        <v>6.4939999999999998</v>
      </c>
      <c r="L13" s="104"/>
      <c r="M13" s="104"/>
      <c r="N13" s="104">
        <v>79.900000000000006</v>
      </c>
      <c r="O13" s="104"/>
      <c r="P13" s="104"/>
      <c r="Q13" s="95"/>
      <c r="R13">
        <v>0.76</v>
      </c>
      <c r="S13">
        <v>1.4</v>
      </c>
      <c r="T13">
        <v>0</v>
      </c>
      <c r="U13">
        <v>65.17</v>
      </c>
      <c r="V13">
        <v>12.64</v>
      </c>
      <c r="W13">
        <v>8.52</v>
      </c>
      <c r="X13">
        <v>1.33</v>
      </c>
      <c r="Y13">
        <v>2.64</v>
      </c>
      <c r="Z13">
        <v>0.92</v>
      </c>
      <c r="AA13">
        <v>0.88</v>
      </c>
      <c r="AB13">
        <v>1.18</v>
      </c>
      <c r="AC13">
        <v>4.5599999999999996</v>
      </c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</row>
    <row r="14" spans="1:60">
      <c r="B14">
        <v>5000</v>
      </c>
      <c r="C14">
        <v>248</v>
      </c>
      <c r="D14">
        <v>0.96</v>
      </c>
      <c r="E14">
        <f t="shared" si="0"/>
        <v>1.2299999999999978E-2</v>
      </c>
      <c r="F14">
        <v>0.53649999999999998</v>
      </c>
      <c r="G14" s="94"/>
      <c r="H14" s="95">
        <v>2600</v>
      </c>
      <c r="I14" s="104">
        <v>248</v>
      </c>
      <c r="J14" s="95">
        <v>0.82899999999999996</v>
      </c>
      <c r="K14" s="104">
        <v>17.783999999999999</v>
      </c>
      <c r="L14" s="104"/>
      <c r="M14" s="104"/>
      <c r="N14" s="104">
        <v>71</v>
      </c>
      <c r="O14" s="104"/>
      <c r="P14" s="104"/>
      <c r="Q14" s="95"/>
      <c r="R14" s="23">
        <v>0.73</v>
      </c>
      <c r="S14" s="23">
        <v>1.43</v>
      </c>
      <c r="T14">
        <v>0</v>
      </c>
      <c r="U14" s="66">
        <v>67.7</v>
      </c>
      <c r="V14" s="66">
        <v>12.85</v>
      </c>
      <c r="W14" s="66">
        <v>8.3000000000000007</v>
      </c>
      <c r="X14" s="66">
        <v>1.24</v>
      </c>
      <c r="Y14" s="66">
        <v>2.4500000000000002</v>
      </c>
      <c r="Z14" s="66">
        <v>0.76</v>
      </c>
      <c r="AA14" s="66">
        <v>0.72</v>
      </c>
      <c r="AB14" s="66">
        <v>0.87</v>
      </c>
      <c r="AC14" s="66">
        <v>2.95</v>
      </c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</row>
    <row r="15" spans="1:60" s="93" customFormat="1">
      <c r="B15">
        <v>11500</v>
      </c>
      <c r="C15">
        <v>248</v>
      </c>
      <c r="D15">
        <v>0.97519999999999996</v>
      </c>
      <c r="E15">
        <f t="shared" si="0"/>
        <v>1.5199999999999991E-2</v>
      </c>
      <c r="F15">
        <v>0.52810000000000001</v>
      </c>
      <c r="G15" s="107"/>
      <c r="H15" s="95">
        <v>1900</v>
      </c>
      <c r="I15" s="104">
        <v>248</v>
      </c>
      <c r="J15" s="95">
        <v>0.84599999999999997</v>
      </c>
      <c r="K15" s="131">
        <v>31.68</v>
      </c>
      <c r="L15" s="131"/>
      <c r="M15" s="131"/>
      <c r="N15" s="131">
        <v>64</v>
      </c>
      <c r="O15" s="131"/>
      <c r="P15" s="131"/>
      <c r="Q15" s="131"/>
      <c r="R15" s="66">
        <v>0.69</v>
      </c>
      <c r="S15" s="66">
        <v>1.48</v>
      </c>
      <c r="T15">
        <v>0</v>
      </c>
      <c r="U15" s="66">
        <v>68.489999999999995</v>
      </c>
      <c r="V15" s="66">
        <v>13.3</v>
      </c>
      <c r="W15" s="66">
        <v>8.36</v>
      </c>
      <c r="X15" s="66">
        <v>1.23</v>
      </c>
      <c r="Y15" s="66">
        <v>2.38</v>
      </c>
      <c r="Z15" s="66">
        <v>0.67</v>
      </c>
      <c r="AA15" s="66">
        <v>0.63</v>
      </c>
      <c r="AB15" s="66">
        <v>0.69</v>
      </c>
      <c r="AC15" s="66">
        <v>2.08</v>
      </c>
      <c r="AD15" s="54"/>
      <c r="AE15" s="54"/>
      <c r="AF15" s="54"/>
      <c r="AG15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>
      <c r="A16" s="90" t="s">
        <v>163</v>
      </c>
      <c r="B16">
        <v>4000</v>
      </c>
      <c r="C16">
        <v>248</v>
      </c>
      <c r="D16">
        <v>0.99309999999999998</v>
      </c>
      <c r="E16">
        <f t="shared" si="0"/>
        <v>1.7900000000000027E-2</v>
      </c>
      <c r="F16">
        <v>0.51859999999999995</v>
      </c>
      <c r="G16" s="107"/>
      <c r="H16" s="95">
        <v>1200</v>
      </c>
      <c r="I16" s="104">
        <v>248</v>
      </c>
      <c r="J16" s="95">
        <v>0.88700000000000001</v>
      </c>
      <c r="K16" s="131">
        <v>47.305</v>
      </c>
      <c r="L16" s="131"/>
      <c r="M16" s="131"/>
      <c r="N16" s="131">
        <v>58.4</v>
      </c>
      <c r="O16" s="131"/>
      <c r="P16" s="131"/>
      <c r="Q16" s="131"/>
      <c r="R16" s="66">
        <v>0.62</v>
      </c>
      <c r="S16" s="66">
        <v>1.51</v>
      </c>
      <c r="T16">
        <v>0</v>
      </c>
      <c r="U16" s="66">
        <v>66.73</v>
      </c>
      <c r="V16" s="66">
        <v>14.36</v>
      </c>
      <c r="W16" s="66">
        <v>9.1999999999999993</v>
      </c>
      <c r="X16" s="66">
        <v>1.32</v>
      </c>
      <c r="Y16" s="66">
        <v>2.59</v>
      </c>
      <c r="Z16" s="66">
        <v>0.7</v>
      </c>
      <c r="AA16" s="66">
        <v>0.66</v>
      </c>
      <c r="AB16" s="66">
        <v>0.63</v>
      </c>
      <c r="AC16" s="66">
        <v>1.68</v>
      </c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</row>
    <row r="17" spans="2:60">
      <c r="B17">
        <v>3840</v>
      </c>
      <c r="C17">
        <v>248</v>
      </c>
      <c r="D17">
        <v>1</v>
      </c>
      <c r="E17">
        <f t="shared" si="0"/>
        <v>6.9000000000000172E-3</v>
      </c>
      <c r="F17">
        <v>0.51500000000000001</v>
      </c>
      <c r="G17" s="94"/>
      <c r="H17" s="95">
        <v>700</v>
      </c>
      <c r="I17" s="104">
        <v>248</v>
      </c>
      <c r="J17" s="95">
        <v>0.92500000000000004</v>
      </c>
      <c r="K17" s="95">
        <v>59.417000000000002</v>
      </c>
      <c r="L17" s="95"/>
      <c r="M17" s="95"/>
      <c r="N17" s="95">
        <v>54.4</v>
      </c>
      <c r="O17" s="95"/>
      <c r="P17" s="95"/>
      <c r="Q17" s="95"/>
      <c r="R17" s="66">
        <v>0.53</v>
      </c>
      <c r="S17" s="66">
        <v>1.57</v>
      </c>
      <c r="T17">
        <v>0</v>
      </c>
      <c r="U17" s="141">
        <v>61.8</v>
      </c>
      <c r="V17" s="66">
        <v>16.13</v>
      </c>
      <c r="W17" s="66">
        <v>10.92</v>
      </c>
      <c r="X17" s="66">
        <v>1.59</v>
      </c>
      <c r="Y17" s="66">
        <v>3.16</v>
      </c>
      <c r="Z17" s="66">
        <v>0.87</v>
      </c>
      <c r="AA17" s="66">
        <v>0.83</v>
      </c>
      <c r="AB17" s="66">
        <v>0.74</v>
      </c>
      <c r="AC17" s="66">
        <v>1.86</v>
      </c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</row>
    <row r="18" spans="2:60">
      <c r="B18">
        <v>3820</v>
      </c>
      <c r="C18">
        <v>248</v>
      </c>
      <c r="D18">
        <v>1.0021</v>
      </c>
      <c r="E18">
        <f t="shared" si="0"/>
        <v>2.0999999999999908E-3</v>
      </c>
      <c r="G18" s="94"/>
      <c r="H18" s="95">
        <v>700</v>
      </c>
      <c r="I18" s="104">
        <v>248</v>
      </c>
      <c r="J18" s="95"/>
      <c r="K18" s="95"/>
      <c r="L18" s="95"/>
      <c r="M18" s="95"/>
      <c r="O18" s="95"/>
      <c r="P18" s="95"/>
      <c r="Q18" s="95"/>
      <c r="R18" s="142">
        <v>0.04</v>
      </c>
      <c r="S18" s="142">
        <v>0.41</v>
      </c>
      <c r="T18" s="54">
        <v>0</v>
      </c>
      <c r="U18" s="142">
        <v>9.4700000000000006</v>
      </c>
      <c r="V18" s="142">
        <v>6.98</v>
      </c>
      <c r="W18" s="142">
        <v>9.0299999999999994</v>
      </c>
      <c r="X18" s="142">
        <v>1.8</v>
      </c>
      <c r="Y18" s="142">
        <v>5.3</v>
      </c>
      <c r="Z18" s="142">
        <v>2.5</v>
      </c>
      <c r="AA18" s="142">
        <v>2.4900000000000002</v>
      </c>
      <c r="AB18" s="142">
        <v>5.19</v>
      </c>
      <c r="AC18" s="142">
        <v>56.79</v>
      </c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</row>
    <row r="19" spans="2:60">
      <c r="B19">
        <v>3800</v>
      </c>
      <c r="C19">
        <v>248</v>
      </c>
      <c r="D19">
        <v>1.0041</v>
      </c>
      <c r="E19">
        <f t="shared" si="0"/>
        <v>2.0000000000000018E-3</v>
      </c>
      <c r="G19" s="94"/>
      <c r="H19" s="98">
        <v>0</v>
      </c>
      <c r="I19" s="98">
        <v>248</v>
      </c>
      <c r="K19" s="160"/>
      <c r="L19" s="160"/>
      <c r="M19" s="160"/>
      <c r="N19" s="160">
        <v>40.799999999999997</v>
      </c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</row>
    <row r="20" spans="2:60">
      <c r="B20">
        <v>3755</v>
      </c>
      <c r="C20">
        <v>248</v>
      </c>
      <c r="D20">
        <v>1.0088999999999999</v>
      </c>
      <c r="E20">
        <f t="shared" si="0"/>
        <v>4.7999999999999154E-3</v>
      </c>
      <c r="G20" s="94"/>
      <c r="H20" s="23"/>
      <c r="I20" s="23"/>
      <c r="J20" s="23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</row>
    <row r="21" spans="2:60">
      <c r="B21">
        <v>3660</v>
      </c>
      <c r="C21">
        <v>248</v>
      </c>
      <c r="D21">
        <v>1.0196000000000001</v>
      </c>
      <c r="E21">
        <f t="shared" si="0"/>
        <v>1.0700000000000154E-2</v>
      </c>
      <c r="G21" s="94"/>
      <c r="H21" s="23"/>
      <c r="I21" s="23"/>
      <c r="J21" s="23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</row>
    <row r="22" spans="2:60">
      <c r="B22">
        <v>3500</v>
      </c>
      <c r="C22">
        <v>248</v>
      </c>
      <c r="D22">
        <v>1.0398000000000001</v>
      </c>
      <c r="E22">
        <f t="shared" si="0"/>
        <v>2.0199999999999996E-2</v>
      </c>
      <c r="G22" s="94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</row>
    <row r="23" spans="2:60">
      <c r="B23">
        <v>3000</v>
      </c>
      <c r="C23">
        <v>248</v>
      </c>
      <c r="D23">
        <v>1.1237999999999999</v>
      </c>
      <c r="E23">
        <f t="shared" si="0"/>
        <v>8.3999999999999853E-2</v>
      </c>
      <c r="G23" s="94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</row>
    <row r="24" spans="2:60">
      <c r="B24">
        <v>2500</v>
      </c>
      <c r="C24">
        <v>248</v>
      </c>
      <c r="D24">
        <v>1.2586999999999999</v>
      </c>
      <c r="E24">
        <f t="shared" si="0"/>
        <v>0.13490000000000002</v>
      </c>
      <c r="G24" s="94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94"/>
      <c r="BH24" s="94"/>
    </row>
    <row r="25" spans="2:60">
      <c r="B25">
        <v>2000</v>
      </c>
      <c r="C25">
        <v>248</v>
      </c>
      <c r="D25">
        <v>1.4935</v>
      </c>
      <c r="E25">
        <f t="shared" si="0"/>
        <v>0.23480000000000012</v>
      </c>
      <c r="G25" s="94"/>
      <c r="H25" s="123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</row>
    <row r="26" spans="2:60">
      <c r="B26">
        <v>1500</v>
      </c>
      <c r="C26">
        <v>248</v>
      </c>
      <c r="D26">
        <v>1.9258</v>
      </c>
      <c r="E26">
        <f t="shared" si="0"/>
        <v>0.43229999999999991</v>
      </c>
      <c r="G26" s="94"/>
      <c r="H26" s="122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</row>
    <row r="27" spans="2:60">
      <c r="B27">
        <v>1280</v>
      </c>
      <c r="C27">
        <v>248</v>
      </c>
      <c r="D27">
        <v>2.2292999999999998</v>
      </c>
      <c r="E27">
        <f t="shared" si="0"/>
        <v>0.30349999999999988</v>
      </c>
      <c r="G27" s="94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</row>
    <row r="28" spans="2:60">
      <c r="B28">
        <v>900</v>
      </c>
      <c r="C28">
        <v>248</v>
      </c>
      <c r="D28">
        <v>3.1774</v>
      </c>
      <c r="E28">
        <f t="shared" si="0"/>
        <v>0.94810000000000016</v>
      </c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</row>
    <row r="29" spans="2:60">
      <c r="B29">
        <v>700</v>
      </c>
      <c r="C29">
        <v>248</v>
      </c>
      <c r="D29">
        <v>4.07</v>
      </c>
      <c r="E29">
        <f t="shared" si="0"/>
        <v>0.89260000000000028</v>
      </c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</row>
    <row r="30" spans="2:60">
      <c r="B30">
        <v>645</v>
      </c>
      <c r="C30">
        <v>248</v>
      </c>
      <c r="D30">
        <v>4.4873000000000003</v>
      </c>
      <c r="E30">
        <f t="shared" si="0"/>
        <v>0.4173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</row>
    <row r="31" spans="2:60"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</row>
    <row r="32" spans="2:60"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</row>
    <row r="33" spans="8:36"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</row>
    <row r="34" spans="8:36"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</row>
    <row r="35" spans="8:36"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</row>
    <row r="36" spans="8:36"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</row>
    <row r="37" spans="8:36"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</row>
    <row r="38" spans="8:36"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</row>
    <row r="39" spans="8:36">
      <c r="L39" s="23"/>
      <c r="M39" s="66"/>
      <c r="N39" s="66"/>
    </row>
    <row r="40" spans="8:36">
      <c r="L40" s="23"/>
      <c r="M40" s="66"/>
      <c r="N40" s="66"/>
    </row>
    <row r="41" spans="8:36">
      <c r="R41" s="23"/>
      <c r="S41" s="23"/>
      <c r="U41" s="66"/>
      <c r="V41" s="66"/>
      <c r="W41" s="66"/>
      <c r="X41" s="66"/>
      <c r="Y41" s="66"/>
      <c r="Z41" s="66"/>
      <c r="AA41" s="66"/>
      <c r="AB41" s="66"/>
      <c r="AC41" s="66"/>
    </row>
    <row r="42" spans="8:36">
      <c r="L42" s="66"/>
      <c r="M42" s="66"/>
      <c r="N42" s="141"/>
      <c r="R42" s="66"/>
      <c r="S42" s="66"/>
      <c r="U42" s="66"/>
      <c r="V42" s="66"/>
      <c r="W42" s="66"/>
      <c r="X42" s="66"/>
      <c r="Y42" s="66"/>
      <c r="Z42" s="66"/>
      <c r="AA42" s="66"/>
      <c r="AB42" s="66"/>
      <c r="AC42" s="66"/>
    </row>
    <row r="43" spans="8:36">
      <c r="L43" s="66"/>
      <c r="M43" s="66"/>
      <c r="N43" s="66"/>
      <c r="R43" s="66"/>
      <c r="S43" s="66"/>
      <c r="U43" s="66"/>
      <c r="V43" s="66"/>
      <c r="W43" s="66"/>
      <c r="X43" s="66"/>
      <c r="Y43" s="66"/>
      <c r="Z43" s="66"/>
      <c r="AA43" s="66"/>
      <c r="AB43" s="66"/>
      <c r="AC43" s="66"/>
    </row>
    <row r="44" spans="8:36">
      <c r="L44" s="66"/>
      <c r="M44" s="66"/>
      <c r="N44" s="66"/>
      <c r="R44" s="66"/>
      <c r="S44" s="66"/>
      <c r="U44" s="141"/>
      <c r="V44" s="66"/>
      <c r="W44" s="66"/>
      <c r="X44" s="66"/>
      <c r="Y44" s="66"/>
      <c r="Z44" s="66"/>
      <c r="AA44" s="66"/>
      <c r="AB44" s="66"/>
      <c r="AC44" s="66"/>
    </row>
    <row r="45" spans="8:36">
      <c r="L45" s="66"/>
      <c r="M45" s="66"/>
      <c r="N45" s="66"/>
      <c r="R45" s="66"/>
      <c r="S45" s="66"/>
      <c r="U45" s="66"/>
      <c r="V45" s="66"/>
      <c r="W45" s="66"/>
      <c r="X45" s="66"/>
      <c r="Y45" s="66"/>
      <c r="Z45" s="66"/>
      <c r="AA45" s="66"/>
      <c r="AB45" s="66"/>
      <c r="AC45" s="66"/>
    </row>
    <row r="46" spans="8:36">
      <c r="L46" s="66"/>
      <c r="M46" s="66"/>
      <c r="N46" s="66"/>
    </row>
    <row r="47" spans="8:36">
      <c r="L47" s="66"/>
      <c r="M47" s="66"/>
      <c r="N47" s="66"/>
    </row>
    <row r="48" spans="8:36">
      <c r="L48" s="66"/>
      <c r="M48" s="66"/>
      <c r="N48" s="66"/>
    </row>
    <row r="49" spans="12:14">
      <c r="L49" s="66"/>
      <c r="M49" s="66"/>
      <c r="N49" s="66"/>
    </row>
    <row r="50" spans="12:14">
      <c r="L50" s="66"/>
      <c r="M50" s="66"/>
      <c r="N50" s="6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N75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E29" sqref="E29"/>
    </sheetView>
  </sheetViews>
  <sheetFormatPr defaultRowHeight="14.5"/>
  <cols>
    <col min="1" max="1" width="13.81640625" bestFit="1" customWidth="1"/>
  </cols>
  <sheetData>
    <row r="1" spans="1:20" ht="18.5">
      <c r="A1" s="10" t="s">
        <v>43</v>
      </c>
    </row>
    <row r="2" spans="1:20" ht="4.5" customHeight="1">
      <c r="H2" s="8"/>
      <c r="I2" s="8"/>
      <c r="J2" s="8"/>
      <c r="K2" s="8"/>
      <c r="L2" s="8"/>
      <c r="M2" s="8"/>
      <c r="N2" s="8"/>
      <c r="O2" s="8"/>
      <c r="P2" s="8"/>
    </row>
    <row r="3" spans="1:20">
      <c r="A3" s="45" t="s">
        <v>40</v>
      </c>
      <c r="B3" s="45" t="s">
        <v>41</v>
      </c>
      <c r="C3" s="45"/>
      <c r="D3" s="146" t="s">
        <v>36</v>
      </c>
      <c r="E3" s="146"/>
      <c r="F3" s="146"/>
      <c r="G3" s="146"/>
      <c r="H3" s="146"/>
      <c r="I3" s="146" t="s">
        <v>51</v>
      </c>
      <c r="J3" s="146"/>
      <c r="K3" s="146"/>
      <c r="L3" s="146"/>
      <c r="M3" s="146"/>
      <c r="N3" s="146" t="s">
        <v>39</v>
      </c>
      <c r="O3" s="146"/>
      <c r="P3" s="146"/>
      <c r="R3" s="146" t="s">
        <v>149</v>
      </c>
      <c r="S3" s="146"/>
      <c r="T3" s="146"/>
    </row>
    <row r="4" spans="1:20" ht="15" thickBot="1">
      <c r="A4" s="46"/>
      <c r="B4" s="46"/>
      <c r="C4" s="46"/>
      <c r="D4" s="47" t="s">
        <v>35</v>
      </c>
      <c r="E4" s="47" t="s">
        <v>37</v>
      </c>
      <c r="F4" s="47" t="s">
        <v>41</v>
      </c>
      <c r="G4" s="47" t="s">
        <v>54</v>
      </c>
      <c r="H4" s="47" t="s">
        <v>55</v>
      </c>
      <c r="I4" s="47" t="s">
        <v>35</v>
      </c>
      <c r="J4" s="47" t="s">
        <v>37</v>
      </c>
      <c r="K4" s="47"/>
      <c r="L4" s="47"/>
      <c r="M4" s="47"/>
      <c r="N4" s="47" t="s">
        <v>35</v>
      </c>
      <c r="O4" s="47" t="s">
        <v>37</v>
      </c>
      <c r="P4" s="47"/>
      <c r="R4" s="47" t="s">
        <v>35</v>
      </c>
      <c r="S4" s="47" t="s">
        <v>37</v>
      </c>
      <c r="T4" s="47"/>
    </row>
    <row r="5" spans="1:20" ht="15" thickTop="1">
      <c r="A5" s="6" t="s">
        <v>1</v>
      </c>
      <c r="B5" s="7"/>
      <c r="C5" s="7"/>
      <c r="D5" s="7">
        <v>0.44</v>
      </c>
      <c r="E5" s="7">
        <v>0.13999999999999999</v>
      </c>
      <c r="F5" s="7"/>
      <c r="G5" s="7"/>
      <c r="H5" s="7"/>
      <c r="I5" s="7">
        <v>0</v>
      </c>
      <c r="J5" s="7">
        <v>0</v>
      </c>
      <c r="K5" s="7"/>
      <c r="L5" s="7"/>
      <c r="M5" s="7"/>
      <c r="N5" s="7">
        <v>0.67999999999999994</v>
      </c>
      <c r="O5" s="7"/>
      <c r="P5" s="7"/>
      <c r="R5" s="7">
        <v>0</v>
      </c>
      <c r="S5" s="7"/>
      <c r="T5" s="7"/>
    </row>
    <row r="6" spans="1:20">
      <c r="A6" s="4" t="s">
        <v>2</v>
      </c>
      <c r="B6" s="5"/>
      <c r="C6" s="7"/>
      <c r="D6" s="7">
        <v>0.89</v>
      </c>
      <c r="E6" s="7">
        <v>0.44999999999999996</v>
      </c>
      <c r="F6" s="7"/>
      <c r="G6" s="7"/>
      <c r="H6" s="7"/>
      <c r="I6" s="7">
        <v>0</v>
      </c>
      <c r="J6" s="7">
        <v>0</v>
      </c>
      <c r="K6" s="7"/>
      <c r="L6" s="7"/>
      <c r="M6" s="7"/>
      <c r="N6" s="7">
        <v>1.37</v>
      </c>
      <c r="O6" s="7"/>
      <c r="P6" s="5"/>
      <c r="R6" s="7">
        <v>0</v>
      </c>
      <c r="S6" s="7"/>
      <c r="T6" s="5"/>
    </row>
    <row r="7" spans="1:20">
      <c r="A7" s="4" t="s">
        <v>0</v>
      </c>
      <c r="B7" s="5"/>
      <c r="C7" s="7"/>
      <c r="D7" s="7">
        <v>0</v>
      </c>
      <c r="E7" s="7">
        <v>0</v>
      </c>
      <c r="F7" s="7"/>
      <c r="G7" s="7"/>
      <c r="H7" s="7"/>
      <c r="I7" s="7">
        <v>0</v>
      </c>
      <c r="J7" s="7">
        <v>0</v>
      </c>
      <c r="K7" s="7"/>
      <c r="L7" s="7"/>
      <c r="M7" s="7"/>
      <c r="N7" s="7">
        <v>0</v>
      </c>
      <c r="O7" s="7"/>
      <c r="P7" s="5"/>
      <c r="R7" s="7">
        <v>0</v>
      </c>
      <c r="S7" s="7"/>
      <c r="T7" s="5"/>
    </row>
    <row r="8" spans="1:20">
      <c r="A8" s="4" t="s">
        <v>3</v>
      </c>
      <c r="B8" s="5"/>
      <c r="C8" s="7"/>
      <c r="D8" s="7">
        <v>43.72</v>
      </c>
      <c r="E8" s="7">
        <v>8.06</v>
      </c>
      <c r="F8" s="7"/>
      <c r="G8" s="7"/>
      <c r="H8" s="7"/>
      <c r="I8" s="7">
        <v>0</v>
      </c>
      <c r="J8" s="7">
        <v>0</v>
      </c>
      <c r="K8" s="7"/>
      <c r="L8" s="7"/>
      <c r="M8" s="7"/>
      <c r="N8" s="7">
        <v>67.710000000000008</v>
      </c>
      <c r="O8" s="7"/>
      <c r="P8" s="5"/>
      <c r="R8" s="7">
        <v>0</v>
      </c>
      <c r="S8" s="7"/>
      <c r="T8" s="5"/>
    </row>
    <row r="9" spans="1:20">
      <c r="A9" s="4" t="s">
        <v>4</v>
      </c>
      <c r="B9" s="5"/>
      <c r="C9" s="7"/>
      <c r="D9" s="7">
        <v>7.1400000000000006</v>
      </c>
      <c r="E9" s="7">
        <v>2.4699999999999998</v>
      </c>
      <c r="F9" s="7"/>
      <c r="G9" s="7"/>
      <c r="H9" s="7"/>
      <c r="I9" s="7">
        <v>0.1</v>
      </c>
      <c r="J9" s="7">
        <v>0.02</v>
      </c>
      <c r="K9" s="7"/>
      <c r="L9" s="7"/>
      <c r="M9" s="7"/>
      <c r="N9" s="7">
        <v>11</v>
      </c>
      <c r="O9" s="7"/>
      <c r="P9" s="5"/>
      <c r="R9" s="7">
        <v>2.3E-3</v>
      </c>
      <c r="S9" s="7"/>
      <c r="T9" s="5"/>
    </row>
    <row r="10" spans="1:20">
      <c r="A10" s="4" t="s">
        <v>5</v>
      </c>
      <c r="B10" s="5"/>
      <c r="C10" s="7"/>
      <c r="D10" s="7">
        <v>5.41</v>
      </c>
      <c r="E10" s="7">
        <v>2.74</v>
      </c>
      <c r="F10" s="7"/>
      <c r="G10" s="7"/>
      <c r="H10" s="7"/>
      <c r="I10" s="7">
        <v>0.51</v>
      </c>
      <c r="J10" s="7">
        <v>0.11</v>
      </c>
      <c r="K10" s="7"/>
      <c r="L10" s="7"/>
      <c r="M10" s="7"/>
      <c r="N10" s="7">
        <v>8.1100000000000012</v>
      </c>
      <c r="O10" s="7"/>
      <c r="P10" s="5"/>
      <c r="R10" s="7">
        <v>1.3100000000000001E-2</v>
      </c>
      <c r="S10" s="7"/>
      <c r="T10" s="5"/>
    </row>
    <row r="11" spans="1:20">
      <c r="A11" s="4" t="s">
        <v>6</v>
      </c>
      <c r="B11" s="5"/>
      <c r="C11" s="7"/>
      <c r="D11" s="7">
        <v>0.84</v>
      </c>
      <c r="E11" s="7">
        <v>0.55999999999999994</v>
      </c>
      <c r="F11" s="7"/>
      <c r="G11" s="7"/>
      <c r="H11" s="7"/>
      <c r="I11" s="7">
        <v>0.24</v>
      </c>
      <c r="J11" s="7">
        <v>6.9999999999999993E-2</v>
      </c>
      <c r="K11" s="7"/>
      <c r="L11" s="7"/>
      <c r="M11" s="7"/>
      <c r="N11" s="7">
        <v>1.18</v>
      </c>
      <c r="O11" s="7"/>
      <c r="P11" s="5"/>
      <c r="R11" s="7">
        <v>5.0000000000000001E-3</v>
      </c>
      <c r="S11" s="7"/>
      <c r="T11" s="5"/>
    </row>
    <row r="12" spans="1:20">
      <c r="A12" s="4" t="s">
        <v>7</v>
      </c>
      <c r="B12" s="5"/>
      <c r="C12" s="7"/>
      <c r="D12" s="7">
        <v>3.01</v>
      </c>
      <c r="E12" s="7">
        <v>2.0099999999999998</v>
      </c>
      <c r="F12" s="7"/>
      <c r="G12" s="7"/>
      <c r="H12" s="7"/>
      <c r="I12" s="7">
        <v>1.37</v>
      </c>
      <c r="J12" s="7">
        <v>0.4</v>
      </c>
      <c r="K12" s="7"/>
      <c r="L12" s="7"/>
      <c r="M12" s="7"/>
      <c r="N12" s="7">
        <v>3.91</v>
      </c>
      <c r="O12" s="7"/>
      <c r="P12" s="5"/>
      <c r="R12" s="7">
        <v>2.47E-2</v>
      </c>
      <c r="S12" s="7"/>
      <c r="T12" s="5"/>
    </row>
    <row r="13" spans="1:20">
      <c r="A13" s="4" t="s">
        <v>8</v>
      </c>
      <c r="B13" s="5"/>
      <c r="C13" s="7"/>
      <c r="D13" s="7">
        <v>1.41</v>
      </c>
      <c r="E13" s="7">
        <v>1.17</v>
      </c>
      <c r="F13" s="7"/>
      <c r="G13" s="7"/>
      <c r="H13" s="7"/>
      <c r="I13" s="7">
        <v>1.44</v>
      </c>
      <c r="J13" s="7">
        <v>0.53</v>
      </c>
      <c r="K13" s="7"/>
      <c r="L13" s="7"/>
      <c r="M13" s="7"/>
      <c r="N13" s="7">
        <v>1.4000000000000001</v>
      </c>
      <c r="O13" s="7"/>
      <c r="P13" s="5"/>
      <c r="R13" s="7">
        <v>1.9599999999999999E-2</v>
      </c>
      <c r="S13" s="7"/>
      <c r="T13" s="5"/>
    </row>
    <row r="14" spans="1:20">
      <c r="A14" s="4" t="s">
        <v>9</v>
      </c>
      <c r="B14" s="5"/>
      <c r="C14" s="7"/>
      <c r="D14" s="7">
        <v>1.8900000000000001</v>
      </c>
      <c r="E14" s="7">
        <v>1.5699999999999998</v>
      </c>
      <c r="F14" s="7"/>
      <c r="G14" s="7"/>
      <c r="H14" s="7"/>
      <c r="I14" s="7">
        <v>2.35</v>
      </c>
      <c r="J14" s="7">
        <v>0.86</v>
      </c>
      <c r="K14" s="7"/>
      <c r="L14" s="7"/>
      <c r="M14" s="7"/>
      <c r="N14" s="7">
        <v>1.63</v>
      </c>
      <c r="O14" s="7"/>
      <c r="P14" s="5"/>
      <c r="R14" s="7">
        <v>2.9100000000000001E-2</v>
      </c>
      <c r="S14" s="7"/>
      <c r="T14" s="5"/>
    </row>
    <row r="15" spans="1:20">
      <c r="A15" s="4" t="s">
        <v>10</v>
      </c>
      <c r="B15" s="5"/>
      <c r="C15" s="7"/>
      <c r="D15" s="7">
        <v>2.5700000000000003</v>
      </c>
      <c r="E15" s="7">
        <v>2.54</v>
      </c>
      <c r="F15" s="7"/>
      <c r="G15" s="7"/>
      <c r="H15" s="7"/>
      <c r="I15" s="7">
        <v>4.8899999999999997</v>
      </c>
      <c r="J15" s="7">
        <v>2.1399999999999997</v>
      </c>
      <c r="K15" s="7"/>
      <c r="L15" s="7"/>
      <c r="M15" s="7"/>
      <c r="N15" s="7">
        <v>1.29</v>
      </c>
      <c r="O15" s="7"/>
      <c r="P15" s="5"/>
      <c r="R15" s="7">
        <v>5.0299999999999997E-2</v>
      </c>
      <c r="S15" s="7"/>
      <c r="T15" s="5"/>
    </row>
    <row r="16" spans="1:20">
      <c r="A16" s="4" t="s">
        <v>11</v>
      </c>
      <c r="B16" s="5"/>
      <c r="C16" s="7"/>
      <c r="D16" s="7">
        <v>4.21</v>
      </c>
      <c r="E16" s="7">
        <v>4.82</v>
      </c>
      <c r="F16" s="7"/>
      <c r="G16" s="7"/>
      <c r="H16" s="7"/>
      <c r="I16" s="7">
        <v>9.74</v>
      </c>
      <c r="J16" s="7">
        <v>4.92</v>
      </c>
      <c r="K16" s="7"/>
      <c r="L16" s="7"/>
      <c r="M16" s="7"/>
      <c r="N16" s="7">
        <v>1.18</v>
      </c>
      <c r="O16" s="7"/>
      <c r="P16" s="5"/>
      <c r="R16" s="7">
        <v>9.4899999999999998E-2</v>
      </c>
      <c r="S16" s="7"/>
      <c r="T16" s="5"/>
    </row>
    <row r="17" spans="1:20">
      <c r="A17" s="4" t="s">
        <v>12</v>
      </c>
      <c r="B17" s="5"/>
      <c r="C17" s="7"/>
      <c r="D17" s="7">
        <v>4.79</v>
      </c>
      <c r="E17" s="7">
        <v>6.15</v>
      </c>
      <c r="F17" s="7"/>
      <c r="G17" s="7"/>
      <c r="H17" s="7"/>
      <c r="I17" s="7">
        <v>12.559999999999999</v>
      </c>
      <c r="J17" s="7">
        <v>7.17</v>
      </c>
      <c r="K17" s="7"/>
      <c r="L17" s="7"/>
      <c r="M17" s="7"/>
      <c r="N17" s="7">
        <v>0.52</v>
      </c>
      <c r="O17" s="7"/>
      <c r="P17" s="5"/>
      <c r="R17" s="7">
        <v>0.1202</v>
      </c>
      <c r="S17" s="7"/>
      <c r="T17" s="5"/>
    </row>
    <row r="18" spans="1:20">
      <c r="A18" s="4" t="s">
        <v>13</v>
      </c>
      <c r="B18" s="5"/>
      <c r="C18" s="7"/>
      <c r="D18" s="7">
        <v>2.77</v>
      </c>
      <c r="E18" s="7">
        <v>4.09</v>
      </c>
      <c r="F18" s="7"/>
      <c r="G18" s="7"/>
      <c r="H18" s="7"/>
      <c r="I18" s="7">
        <v>7.8</v>
      </c>
      <c r="J18" s="7">
        <v>5.07</v>
      </c>
      <c r="K18" s="7"/>
      <c r="L18" s="7"/>
      <c r="M18" s="7"/>
      <c r="N18" s="7">
        <v>0.02</v>
      </c>
      <c r="O18" s="7"/>
      <c r="P18" s="5"/>
      <c r="R18" s="7">
        <v>7.4200000000000002E-2</v>
      </c>
      <c r="S18" s="7"/>
      <c r="T18" s="5"/>
    </row>
    <row r="19" spans="1:20">
      <c r="A19" s="4" t="s">
        <v>14</v>
      </c>
      <c r="B19" s="5"/>
      <c r="C19" s="7"/>
      <c r="D19" s="7">
        <v>2.3800000000000003</v>
      </c>
      <c r="E19" s="7">
        <v>3.8899999999999997</v>
      </c>
      <c r="F19" s="7"/>
      <c r="G19" s="7"/>
      <c r="H19" s="7"/>
      <c r="I19" s="7">
        <v>6.72</v>
      </c>
      <c r="J19" s="7">
        <v>4.8500000000000005</v>
      </c>
      <c r="K19" s="7"/>
      <c r="L19" s="7"/>
      <c r="M19" s="7"/>
      <c r="N19" s="7">
        <v>0</v>
      </c>
      <c r="O19" s="7"/>
      <c r="P19" s="5"/>
      <c r="R19" s="7">
        <v>6.4199999999999993E-2</v>
      </c>
      <c r="S19" s="7"/>
      <c r="T19" s="5"/>
    </row>
    <row r="20" spans="1:20">
      <c r="A20" s="4" t="s">
        <v>15</v>
      </c>
      <c r="B20" s="5"/>
      <c r="C20" s="7"/>
      <c r="D20" s="7">
        <v>1.95</v>
      </c>
      <c r="E20" s="7">
        <v>3.3000000000000003</v>
      </c>
      <c r="F20" s="7"/>
      <c r="G20" s="7"/>
      <c r="H20" s="7"/>
      <c r="I20" s="7">
        <v>5.5100000000000007</v>
      </c>
      <c r="J20" s="7">
        <v>4.1099999999999994</v>
      </c>
      <c r="K20" s="7"/>
      <c r="L20" s="7"/>
      <c r="M20" s="7"/>
      <c r="N20" s="7">
        <v>0</v>
      </c>
      <c r="O20" s="7"/>
      <c r="P20" s="5"/>
      <c r="R20" s="7">
        <v>5.2699999999999997E-2</v>
      </c>
      <c r="S20" s="7"/>
      <c r="T20" s="5"/>
    </row>
    <row r="21" spans="1:20">
      <c r="A21" s="4" t="s">
        <v>16</v>
      </c>
      <c r="B21" s="5"/>
      <c r="C21" s="7"/>
      <c r="D21" s="7">
        <v>1.66</v>
      </c>
      <c r="E21" s="7">
        <v>3.0700000000000003</v>
      </c>
      <c r="F21" s="7"/>
      <c r="G21" s="7"/>
      <c r="H21" s="7"/>
      <c r="I21" s="7">
        <v>4.6899999999999995</v>
      </c>
      <c r="J21" s="7">
        <v>3.83</v>
      </c>
      <c r="K21" s="7"/>
      <c r="L21" s="7"/>
      <c r="M21" s="7"/>
      <c r="N21" s="7">
        <v>0</v>
      </c>
      <c r="O21" s="7"/>
      <c r="P21" s="5"/>
      <c r="R21" s="7">
        <v>4.48E-2</v>
      </c>
      <c r="S21" s="7"/>
      <c r="T21" s="5"/>
    </row>
    <row r="22" spans="1:20">
      <c r="A22" s="4" t="s">
        <v>17</v>
      </c>
      <c r="B22" s="5"/>
      <c r="C22" s="7"/>
      <c r="D22" s="7">
        <v>1.7000000000000002</v>
      </c>
      <c r="E22" s="7">
        <v>3.42</v>
      </c>
      <c r="F22" s="7"/>
      <c r="G22" s="7"/>
      <c r="H22" s="7"/>
      <c r="I22" s="7">
        <v>4.8</v>
      </c>
      <c r="J22" s="7">
        <v>4.26</v>
      </c>
      <c r="K22" s="7"/>
      <c r="L22" s="7"/>
      <c r="M22" s="7"/>
      <c r="N22" s="7">
        <v>0</v>
      </c>
      <c r="O22" s="7"/>
      <c r="P22" s="5"/>
      <c r="R22" s="7">
        <v>4.5600000000000002E-2</v>
      </c>
      <c r="S22" s="7"/>
      <c r="T22" s="5"/>
    </row>
    <row r="23" spans="1:20">
      <c r="A23" s="4" t="s">
        <v>18</v>
      </c>
      <c r="B23" s="5"/>
      <c r="C23" s="7"/>
      <c r="D23" s="7">
        <v>1.4500000000000002</v>
      </c>
      <c r="E23" s="7">
        <v>3.17</v>
      </c>
      <c r="F23" s="7"/>
      <c r="G23" s="7"/>
      <c r="H23" s="7"/>
      <c r="I23" s="7">
        <v>4.1000000000000005</v>
      </c>
      <c r="J23" s="7">
        <v>3.95</v>
      </c>
      <c r="K23" s="7"/>
      <c r="L23" s="7"/>
      <c r="M23" s="7"/>
      <c r="N23" s="7">
        <v>0</v>
      </c>
      <c r="O23" s="7"/>
      <c r="P23" s="5"/>
      <c r="R23" s="7">
        <v>3.9E-2</v>
      </c>
      <c r="S23" s="7"/>
      <c r="T23" s="5"/>
    </row>
    <row r="24" spans="1:20">
      <c r="A24" s="4" t="s">
        <v>19</v>
      </c>
      <c r="B24" s="5"/>
      <c r="C24" s="7"/>
      <c r="D24" s="7">
        <v>1.28</v>
      </c>
      <c r="E24" s="7">
        <v>3.02</v>
      </c>
      <c r="F24" s="7"/>
      <c r="G24" s="7"/>
      <c r="H24" s="7"/>
      <c r="I24" s="7">
        <v>3.5999999999999996</v>
      </c>
      <c r="J24" s="7">
        <v>3.7600000000000002</v>
      </c>
      <c r="K24" s="7"/>
      <c r="L24" s="7"/>
      <c r="M24" s="7"/>
      <c r="N24" s="7">
        <v>0</v>
      </c>
      <c r="O24" s="7"/>
      <c r="P24" s="5"/>
      <c r="R24" s="7">
        <v>3.4000000000000002E-2</v>
      </c>
      <c r="S24" s="7"/>
      <c r="T24" s="5"/>
    </row>
    <row r="25" spans="1:20">
      <c r="A25" s="4" t="s">
        <v>20</v>
      </c>
      <c r="B25" s="5"/>
      <c r="C25" s="7"/>
      <c r="D25" s="7">
        <v>1.06</v>
      </c>
      <c r="E25" s="7">
        <v>2.71</v>
      </c>
      <c r="F25" s="7"/>
      <c r="G25" s="7"/>
      <c r="H25" s="7"/>
      <c r="I25" s="7">
        <v>3</v>
      </c>
      <c r="J25" s="7">
        <v>3.38</v>
      </c>
      <c r="K25" s="7"/>
      <c r="L25" s="7"/>
      <c r="M25" s="7"/>
      <c r="N25" s="7">
        <v>0</v>
      </c>
      <c r="O25" s="7"/>
      <c r="P25" s="5"/>
      <c r="R25" s="7">
        <v>2.8299999999999999E-2</v>
      </c>
      <c r="S25" s="7"/>
      <c r="T25" s="5"/>
    </row>
    <row r="26" spans="1:20">
      <c r="A26" s="4" t="s">
        <v>21</v>
      </c>
      <c r="B26" s="5"/>
      <c r="C26" s="7"/>
      <c r="D26" s="7">
        <v>0.96</v>
      </c>
      <c r="E26" s="7">
        <v>2.63</v>
      </c>
      <c r="F26" s="7"/>
      <c r="G26" s="7"/>
      <c r="H26" s="7"/>
      <c r="I26" s="7">
        <v>2.7199999999999998</v>
      </c>
      <c r="J26" s="7">
        <v>3.27</v>
      </c>
      <c r="K26" s="7"/>
      <c r="L26" s="7"/>
      <c r="M26" s="7"/>
      <c r="N26" s="7">
        <v>0</v>
      </c>
      <c r="O26" s="7"/>
      <c r="P26" s="5"/>
      <c r="R26" s="7">
        <v>2.53E-2</v>
      </c>
      <c r="S26" s="7"/>
      <c r="T26" s="5"/>
    </row>
    <row r="27" spans="1:20">
      <c r="A27" s="4" t="s">
        <v>22</v>
      </c>
      <c r="B27" s="5"/>
      <c r="C27" s="7"/>
      <c r="D27" s="7">
        <v>0.91</v>
      </c>
      <c r="E27" s="7">
        <v>2.63</v>
      </c>
      <c r="F27" s="7"/>
      <c r="G27" s="7"/>
      <c r="H27" s="7"/>
      <c r="I27" s="7">
        <v>2.58</v>
      </c>
      <c r="J27" s="7">
        <v>3.2800000000000002</v>
      </c>
      <c r="K27" s="7"/>
      <c r="L27" s="7"/>
      <c r="M27" s="7"/>
      <c r="N27" s="7">
        <v>0</v>
      </c>
      <c r="O27" s="7"/>
      <c r="P27" s="5"/>
      <c r="R27" s="7">
        <v>2.4199999999999999E-2</v>
      </c>
      <c r="S27" s="7"/>
      <c r="T27" s="5"/>
    </row>
    <row r="28" spans="1:20">
      <c r="A28" s="4" t="s">
        <v>23</v>
      </c>
      <c r="B28" s="5"/>
      <c r="C28" s="7"/>
      <c r="D28" s="7">
        <v>0.84</v>
      </c>
      <c r="E28" s="7">
        <v>2.52</v>
      </c>
      <c r="F28" s="7"/>
      <c r="G28" s="7"/>
      <c r="H28" s="7"/>
      <c r="I28" s="7">
        <v>2.36</v>
      </c>
      <c r="J28" s="7">
        <v>3.1399999999999997</v>
      </c>
      <c r="K28" s="7"/>
      <c r="L28" s="7"/>
      <c r="M28" s="7"/>
      <c r="N28" s="7">
        <v>0</v>
      </c>
      <c r="O28" s="7"/>
      <c r="P28" s="5"/>
      <c r="R28" s="7">
        <v>2.2100000000000002E-2</v>
      </c>
      <c r="S28" s="7"/>
      <c r="T28" s="5"/>
    </row>
    <row r="29" spans="1:20">
      <c r="A29" s="4" t="s">
        <v>24</v>
      </c>
      <c r="B29" s="5"/>
      <c r="C29" s="7"/>
      <c r="D29" s="7">
        <v>0.66</v>
      </c>
      <c r="E29" s="7">
        <v>2.09</v>
      </c>
      <c r="F29" s="7"/>
      <c r="G29" s="7"/>
      <c r="H29" s="7"/>
      <c r="I29" s="7">
        <v>1.87</v>
      </c>
      <c r="J29" s="7">
        <v>2.6100000000000003</v>
      </c>
      <c r="K29" s="7"/>
      <c r="L29" s="7"/>
      <c r="M29" s="7"/>
      <c r="N29" s="7">
        <v>0</v>
      </c>
      <c r="O29" s="7"/>
      <c r="P29" s="5"/>
      <c r="R29" s="7">
        <v>1.7399999999999999E-2</v>
      </c>
      <c r="S29" s="7"/>
      <c r="T29" s="5"/>
    </row>
    <row r="30" spans="1:20">
      <c r="A30" s="4" t="s">
        <v>25</v>
      </c>
      <c r="B30" s="5"/>
      <c r="C30" s="7"/>
      <c r="D30" s="7">
        <v>0.6</v>
      </c>
      <c r="E30" s="7">
        <v>1.9900000000000002</v>
      </c>
      <c r="F30" s="7"/>
      <c r="G30" s="7"/>
      <c r="H30" s="7"/>
      <c r="I30" s="7">
        <v>1.68</v>
      </c>
      <c r="J30" s="7">
        <v>2.48</v>
      </c>
      <c r="K30" s="7"/>
      <c r="L30" s="7"/>
      <c r="M30" s="7"/>
      <c r="N30" s="7">
        <v>0</v>
      </c>
      <c r="O30" s="7"/>
      <c r="P30" s="5"/>
      <c r="R30" s="7">
        <v>1.5800000000000002E-2</v>
      </c>
      <c r="S30" s="7"/>
      <c r="T30" s="5"/>
    </row>
    <row r="31" spans="1:20">
      <c r="A31" s="4" t="s">
        <v>26</v>
      </c>
      <c r="B31" s="5"/>
      <c r="C31" s="7"/>
      <c r="D31" s="7">
        <v>0.53</v>
      </c>
      <c r="E31" s="7">
        <v>1.87</v>
      </c>
      <c r="F31" s="7"/>
      <c r="G31" s="7"/>
      <c r="H31" s="7"/>
      <c r="I31" s="7">
        <v>1.5</v>
      </c>
      <c r="J31" s="7">
        <v>2.3199999999999998</v>
      </c>
      <c r="K31" s="7"/>
      <c r="L31" s="7"/>
      <c r="M31" s="7"/>
      <c r="N31" s="7">
        <v>0</v>
      </c>
      <c r="O31" s="7"/>
      <c r="P31" s="5"/>
      <c r="R31" s="7">
        <v>1.4E-2</v>
      </c>
      <c r="S31" s="7"/>
      <c r="T31" s="5"/>
    </row>
    <row r="32" spans="1:20">
      <c r="A32" s="4" t="s">
        <v>27</v>
      </c>
      <c r="B32" s="5"/>
      <c r="C32" s="7"/>
      <c r="D32" s="7">
        <v>0.48</v>
      </c>
      <c r="E32" s="7">
        <v>1.76</v>
      </c>
      <c r="F32" s="7"/>
      <c r="G32" s="7"/>
      <c r="H32" s="7"/>
      <c r="I32" s="7">
        <v>1.3599999999999999</v>
      </c>
      <c r="J32" s="7">
        <v>2.19</v>
      </c>
      <c r="K32" s="7"/>
      <c r="L32" s="7"/>
      <c r="M32" s="7"/>
      <c r="N32" s="7">
        <v>0</v>
      </c>
      <c r="O32" s="7"/>
      <c r="P32" s="5"/>
      <c r="R32" s="7">
        <v>1.2699999999999999E-2</v>
      </c>
      <c r="S32" s="7"/>
      <c r="T32" s="5"/>
    </row>
    <row r="33" spans="1:40">
      <c r="A33" s="4" t="s">
        <v>28</v>
      </c>
      <c r="B33" s="5"/>
      <c r="C33" s="7"/>
      <c r="D33" s="7">
        <v>0.44</v>
      </c>
      <c r="E33" s="7">
        <v>1.67</v>
      </c>
      <c r="F33" s="7"/>
      <c r="G33" s="7"/>
      <c r="H33" s="7"/>
      <c r="I33" s="7">
        <v>1.24</v>
      </c>
      <c r="J33" s="7">
        <v>2.0699999999999998</v>
      </c>
      <c r="K33" s="7"/>
      <c r="L33" s="7"/>
      <c r="M33" s="7"/>
      <c r="N33" s="7">
        <v>0</v>
      </c>
      <c r="O33" s="7"/>
      <c r="P33" s="5"/>
      <c r="R33" s="7">
        <v>1.15E-2</v>
      </c>
      <c r="S33" s="7"/>
      <c r="T33" s="5"/>
    </row>
    <row r="34" spans="1:40">
      <c r="A34" s="4" t="s">
        <v>29</v>
      </c>
      <c r="B34" s="5"/>
      <c r="C34" s="7"/>
      <c r="D34" s="7">
        <v>0.38999999999999996</v>
      </c>
      <c r="E34" s="7">
        <v>1.53</v>
      </c>
      <c r="F34" s="7"/>
      <c r="G34" s="7"/>
      <c r="H34" s="7"/>
      <c r="I34" s="7">
        <v>1.0900000000000001</v>
      </c>
      <c r="J34" s="7">
        <v>1.91</v>
      </c>
      <c r="K34" s="7"/>
      <c r="L34" s="7"/>
      <c r="M34" s="7"/>
      <c r="N34" s="7">
        <v>0</v>
      </c>
      <c r="O34" s="7"/>
      <c r="P34" s="5"/>
      <c r="R34" s="7">
        <v>1.03E-2</v>
      </c>
      <c r="S34" s="7"/>
      <c r="T34" s="5"/>
    </row>
    <row r="35" spans="1:40">
      <c r="A35" s="4" t="s">
        <v>30</v>
      </c>
      <c r="B35" s="5"/>
      <c r="C35" s="7"/>
      <c r="D35" s="7">
        <v>0.37</v>
      </c>
      <c r="E35" s="7">
        <v>1.54</v>
      </c>
      <c r="F35" s="7"/>
      <c r="G35" s="7"/>
      <c r="H35" s="7"/>
      <c r="I35" s="7">
        <v>1.06</v>
      </c>
      <c r="J35" s="7">
        <v>1.92</v>
      </c>
      <c r="K35" s="7"/>
      <c r="L35" s="7"/>
      <c r="M35" s="7"/>
      <c r="N35" s="7">
        <v>0</v>
      </c>
      <c r="O35" s="7"/>
      <c r="P35" s="5"/>
      <c r="R35" s="7">
        <v>8.9999999999999993E-3</v>
      </c>
      <c r="S35" s="7"/>
      <c r="T35" s="5"/>
    </row>
    <row r="36" spans="1:40">
      <c r="A36" s="4" t="s">
        <v>31</v>
      </c>
      <c r="B36" s="5"/>
      <c r="C36" s="7"/>
      <c r="D36" s="7">
        <v>0.31</v>
      </c>
      <c r="E36" s="7">
        <v>1.31</v>
      </c>
      <c r="F36" s="7"/>
      <c r="G36" s="7"/>
      <c r="H36" s="7"/>
      <c r="I36" s="7">
        <v>0.86</v>
      </c>
      <c r="J36" s="7">
        <v>1.63</v>
      </c>
      <c r="K36" s="7"/>
      <c r="L36" s="7"/>
      <c r="M36" s="7"/>
      <c r="N36" s="7">
        <v>0</v>
      </c>
      <c r="O36" s="7"/>
      <c r="P36" s="5"/>
      <c r="R36" s="7">
        <v>8.5000000000000006E-3</v>
      </c>
      <c r="S36" s="7"/>
      <c r="T36" s="5"/>
    </row>
    <row r="37" spans="1:40">
      <c r="A37" s="4" t="s">
        <v>32</v>
      </c>
      <c r="B37" s="5"/>
      <c r="C37" s="7"/>
      <c r="D37" s="7">
        <v>0.3</v>
      </c>
      <c r="E37" s="7">
        <v>1.34</v>
      </c>
      <c r="F37" s="7"/>
      <c r="G37" s="7"/>
      <c r="H37" s="7"/>
      <c r="I37" s="7">
        <v>0.85000000000000009</v>
      </c>
      <c r="J37" s="7">
        <v>1.66</v>
      </c>
      <c r="K37" s="7"/>
      <c r="L37" s="7"/>
      <c r="M37" s="7"/>
      <c r="N37" s="7">
        <v>0</v>
      </c>
      <c r="O37" s="7"/>
      <c r="P37" s="5"/>
      <c r="R37" s="7">
        <v>7.9000000000000008E-3</v>
      </c>
      <c r="S37" s="7"/>
      <c r="T37" s="5"/>
    </row>
    <row r="38" spans="1:40">
      <c r="A38" s="4" t="s">
        <v>33</v>
      </c>
      <c r="B38" s="5"/>
      <c r="C38" s="7"/>
      <c r="D38" s="7">
        <v>0.27</v>
      </c>
      <c r="E38" s="7">
        <v>1.24</v>
      </c>
      <c r="F38" s="7"/>
      <c r="G38" s="7"/>
      <c r="H38" s="7"/>
      <c r="I38" s="7">
        <v>0.76</v>
      </c>
      <c r="J38" s="7">
        <v>1.54</v>
      </c>
      <c r="K38" s="7"/>
      <c r="L38" s="7"/>
      <c r="M38" s="7"/>
      <c r="N38" s="7">
        <v>0</v>
      </c>
      <c r="O38" s="7"/>
      <c r="P38" s="5"/>
      <c r="R38" s="7">
        <v>7.1000000000000004E-3</v>
      </c>
      <c r="S38" s="7"/>
      <c r="T38" s="5"/>
    </row>
    <row r="39" spans="1:40">
      <c r="A39" s="4" t="s">
        <v>44</v>
      </c>
      <c r="B39" s="5"/>
      <c r="C39" s="7"/>
      <c r="D39" s="7">
        <v>0.22999999999999998</v>
      </c>
      <c r="E39" s="7">
        <v>1.1199999999999999</v>
      </c>
      <c r="F39" s="7"/>
      <c r="G39" s="7"/>
      <c r="H39" s="7"/>
      <c r="I39" s="7">
        <v>0.66</v>
      </c>
      <c r="J39" s="7">
        <v>1.39</v>
      </c>
      <c r="K39" s="7"/>
      <c r="L39" s="7"/>
      <c r="M39" s="7"/>
      <c r="N39" s="7">
        <v>0</v>
      </c>
      <c r="O39" s="7"/>
      <c r="P39" s="5"/>
      <c r="R39" s="7">
        <v>6.1999999999999998E-3</v>
      </c>
      <c r="S39" s="7"/>
      <c r="T39" s="5"/>
    </row>
    <row r="40" spans="1:40">
      <c r="A40" s="4" t="s">
        <v>45</v>
      </c>
      <c r="B40" s="4"/>
      <c r="C40" s="6"/>
      <c r="D40" s="7">
        <v>0.22</v>
      </c>
      <c r="E40" s="7">
        <v>1.0699999999999998</v>
      </c>
      <c r="F40" s="7"/>
      <c r="G40" s="7"/>
      <c r="H40" s="7"/>
      <c r="I40" s="7">
        <v>0.61</v>
      </c>
      <c r="J40" s="7">
        <v>1.3299999999999998</v>
      </c>
      <c r="K40" s="7"/>
      <c r="L40" s="7"/>
      <c r="M40" s="7"/>
      <c r="N40" s="7">
        <v>0</v>
      </c>
      <c r="O40" s="7"/>
      <c r="P40" s="5"/>
      <c r="R40" s="7">
        <v>5.7000000000000002E-3</v>
      </c>
      <c r="S40" s="7"/>
      <c r="T40" s="5"/>
    </row>
    <row r="41" spans="1:40">
      <c r="A41" s="4" t="s">
        <v>46</v>
      </c>
      <c r="B41" s="4"/>
      <c r="C41" s="6"/>
      <c r="D41" s="7">
        <v>0.19</v>
      </c>
      <c r="E41" s="7">
        <v>0.98</v>
      </c>
      <c r="F41" s="7"/>
      <c r="G41" s="7"/>
      <c r="H41" s="7"/>
      <c r="I41" s="7">
        <v>0.54</v>
      </c>
      <c r="J41" s="7">
        <v>1.22</v>
      </c>
      <c r="K41" s="7"/>
      <c r="L41" s="7"/>
      <c r="M41" s="7"/>
      <c r="N41" s="7">
        <v>0</v>
      </c>
      <c r="O41" s="7"/>
      <c r="P41" s="5"/>
      <c r="R41" s="7">
        <v>5.1000000000000004E-3</v>
      </c>
      <c r="S41" s="7"/>
      <c r="T41" s="5"/>
    </row>
    <row r="42" spans="1:40">
      <c r="A42" s="4" t="s">
        <v>47</v>
      </c>
      <c r="B42" s="4"/>
      <c r="C42" s="6"/>
      <c r="D42" s="7">
        <v>0.16999999999999998</v>
      </c>
      <c r="E42" s="7">
        <v>0.91</v>
      </c>
      <c r="F42" s="7"/>
      <c r="G42" s="7"/>
      <c r="H42" s="7"/>
      <c r="I42" s="7">
        <v>0.49</v>
      </c>
      <c r="J42" s="7">
        <v>1.1299999999999999</v>
      </c>
      <c r="K42" s="7"/>
      <c r="L42" s="7"/>
      <c r="M42" s="7"/>
      <c r="N42" s="7">
        <v>0</v>
      </c>
      <c r="O42" s="7"/>
      <c r="P42" s="5"/>
      <c r="R42" s="7">
        <v>4.4999999999999997E-3</v>
      </c>
      <c r="S42" s="7"/>
      <c r="T42" s="5"/>
      <c r="AG42" s="3"/>
      <c r="AH42" s="3"/>
      <c r="AI42" s="3"/>
      <c r="AJ42" s="3"/>
      <c r="AK42" s="3"/>
      <c r="AL42" s="3"/>
      <c r="AM42" s="3"/>
      <c r="AN42" s="3"/>
    </row>
    <row r="43" spans="1:40">
      <c r="A43" s="4" t="s">
        <v>48</v>
      </c>
      <c r="B43" s="4"/>
      <c r="C43" s="6"/>
      <c r="D43" s="7">
        <v>0.16</v>
      </c>
      <c r="E43" s="7">
        <v>0.86999999999999988</v>
      </c>
      <c r="F43" s="7"/>
      <c r="G43" s="7"/>
      <c r="H43" s="7"/>
      <c r="I43" s="7">
        <v>0.44999999999999996</v>
      </c>
      <c r="J43" s="7">
        <v>1.08</v>
      </c>
      <c r="K43" s="7"/>
      <c r="L43" s="7"/>
      <c r="M43" s="7"/>
      <c r="N43" s="7">
        <v>0</v>
      </c>
      <c r="O43" s="7"/>
      <c r="P43" s="5"/>
      <c r="R43" s="7">
        <v>4.3E-3</v>
      </c>
      <c r="S43" s="7"/>
      <c r="T43" s="5"/>
    </row>
    <row r="44" spans="1:40">
      <c r="A44" s="4" t="s">
        <v>49</v>
      </c>
      <c r="B44" s="4"/>
      <c r="C44" s="6"/>
      <c r="D44" s="7">
        <v>0.13999999999999999</v>
      </c>
      <c r="E44" s="7">
        <v>0.80999999999999994</v>
      </c>
      <c r="F44" s="7"/>
      <c r="G44" s="7"/>
      <c r="H44" s="7"/>
      <c r="I44" s="7">
        <v>0.41000000000000003</v>
      </c>
      <c r="J44" s="7">
        <v>1.01</v>
      </c>
      <c r="K44" s="7"/>
      <c r="L44" s="7"/>
      <c r="M44" s="7"/>
      <c r="N44" s="7">
        <v>0</v>
      </c>
      <c r="O44" s="7"/>
      <c r="P44" s="5"/>
      <c r="R44" s="7">
        <v>3.7000000000000002E-3</v>
      </c>
      <c r="S44" s="7"/>
      <c r="T44" s="5"/>
    </row>
    <row r="45" spans="1:40">
      <c r="A45" s="4" t="s">
        <v>50</v>
      </c>
      <c r="B45" s="4"/>
      <c r="C45" s="6"/>
      <c r="D45" s="7">
        <v>1.24</v>
      </c>
      <c r="E45" s="7">
        <v>10.76</v>
      </c>
      <c r="F45" s="7"/>
      <c r="G45" s="7"/>
      <c r="H45" s="7"/>
      <c r="I45" s="7">
        <v>3.5000000000000004</v>
      </c>
      <c r="J45" s="7">
        <v>13.4</v>
      </c>
      <c r="K45" s="7"/>
      <c r="L45" s="7"/>
      <c r="M45" s="7"/>
      <c r="N45" s="7">
        <v>0</v>
      </c>
      <c r="O45" s="7"/>
      <c r="P45" s="5"/>
      <c r="R45" s="7">
        <v>4.2500000000000003E-2</v>
      </c>
      <c r="S45" s="7"/>
      <c r="T45" s="5"/>
    </row>
    <row r="46" spans="1:40">
      <c r="A46" s="32" t="s">
        <v>58</v>
      </c>
      <c r="B46" s="33"/>
      <c r="C46" s="33"/>
      <c r="D46" s="41">
        <v>100</v>
      </c>
      <c r="E46" s="42">
        <v>100</v>
      </c>
      <c r="F46" s="19">
        <v>87.04</v>
      </c>
      <c r="G46" s="18"/>
      <c r="H46" s="33"/>
      <c r="I46" s="41">
        <v>100</v>
      </c>
      <c r="J46" s="42">
        <v>100</v>
      </c>
      <c r="K46" s="19">
        <v>197.29</v>
      </c>
      <c r="L46" s="65"/>
      <c r="M46" s="29"/>
      <c r="N46" s="33"/>
      <c r="O46" s="33"/>
      <c r="P46" s="20"/>
    </row>
    <row r="47" spans="1:40">
      <c r="A47" s="30" t="s">
        <v>59</v>
      </c>
      <c r="B47" s="23"/>
      <c r="C47" s="23"/>
      <c r="D47" s="39">
        <v>35.25</v>
      </c>
      <c r="E47" s="15"/>
      <c r="F47" s="16">
        <v>199.58</v>
      </c>
      <c r="G47" s="12">
        <v>0.8367</v>
      </c>
      <c r="H47" s="23"/>
      <c r="I47" s="39">
        <v>94</v>
      </c>
      <c r="J47" s="43"/>
      <c r="K47" s="16">
        <v>205.71</v>
      </c>
      <c r="L47" s="12">
        <v>0.84030000000000005</v>
      </c>
      <c r="M47" s="37"/>
      <c r="N47" s="23"/>
      <c r="O47" s="23"/>
      <c r="P47" s="22"/>
    </row>
    <row r="48" spans="1:40">
      <c r="A48" s="30" t="s">
        <v>53</v>
      </c>
      <c r="B48" s="23"/>
      <c r="C48" s="23"/>
      <c r="D48" s="39">
        <v>32.68</v>
      </c>
      <c r="E48" s="15"/>
      <c r="F48" s="16">
        <v>208.5</v>
      </c>
      <c r="G48" s="12">
        <v>0.8427</v>
      </c>
      <c r="H48" s="23"/>
      <c r="I48" s="39">
        <v>89.1</v>
      </c>
      <c r="J48" s="43"/>
      <c r="K48" s="16">
        <v>212.28</v>
      </c>
      <c r="L48" s="12">
        <v>0.84450000000000003</v>
      </c>
      <c r="M48" s="22"/>
      <c r="N48" s="23"/>
      <c r="O48" s="23"/>
      <c r="P48" s="22"/>
    </row>
    <row r="49" spans="1:16">
      <c r="A49" s="30" t="s">
        <v>60</v>
      </c>
      <c r="B49" s="23"/>
      <c r="C49" s="23"/>
      <c r="D49" s="39">
        <v>16.57</v>
      </c>
      <c r="E49" s="15"/>
      <c r="F49" s="16">
        <v>294.32</v>
      </c>
      <c r="G49" s="12">
        <v>0.88170000000000004</v>
      </c>
      <c r="H49" s="23"/>
      <c r="I49" s="39">
        <v>46.76</v>
      </c>
      <c r="J49" s="43"/>
      <c r="K49" s="16">
        <v>294.32</v>
      </c>
      <c r="L49" s="12">
        <v>0.88170000000000004</v>
      </c>
      <c r="M49" s="22"/>
      <c r="N49" s="23"/>
      <c r="O49" s="23"/>
      <c r="P49" s="34"/>
    </row>
    <row r="50" spans="1:16">
      <c r="A50" s="30" t="s">
        <v>34</v>
      </c>
      <c r="B50" s="23"/>
      <c r="C50" s="23"/>
      <c r="D50" s="79">
        <v>2.36</v>
      </c>
      <c r="E50" s="80"/>
      <c r="F50" s="81">
        <v>609.34</v>
      </c>
      <c r="G50" s="82">
        <v>0.96699999999999997</v>
      </c>
      <c r="H50" s="23"/>
      <c r="I50" s="39">
        <v>6.66</v>
      </c>
      <c r="J50" s="43"/>
      <c r="K50" s="16">
        <v>609.34</v>
      </c>
      <c r="L50" s="12">
        <v>0.96740000000000004</v>
      </c>
      <c r="M50" s="22"/>
      <c r="N50" s="23"/>
      <c r="O50" s="23"/>
      <c r="P50" s="22"/>
    </row>
    <row r="51" spans="1:16">
      <c r="A51" s="31" t="s">
        <v>50</v>
      </c>
      <c r="B51" s="27"/>
      <c r="C51" s="27"/>
      <c r="D51" s="83">
        <v>1.24</v>
      </c>
      <c r="E51" s="84"/>
      <c r="F51" s="85">
        <v>755.98</v>
      </c>
      <c r="G51" s="86">
        <v>1.0015000000000001</v>
      </c>
      <c r="H51" s="27"/>
      <c r="I51" s="40">
        <v>3.5</v>
      </c>
      <c r="J51" s="44"/>
      <c r="K51" s="26">
        <v>755.98</v>
      </c>
      <c r="L51" s="38">
        <v>1.0015000000000001</v>
      </c>
      <c r="M51" s="28"/>
      <c r="N51" s="27"/>
      <c r="O51" s="27"/>
      <c r="P51" s="28"/>
    </row>
    <row r="52" spans="1:16">
      <c r="A52" s="64" t="s">
        <v>73</v>
      </c>
    </row>
    <row r="53" spans="1:16">
      <c r="A53" s="64" t="s">
        <v>53</v>
      </c>
      <c r="F53" s="16">
        <v>101.78</v>
      </c>
      <c r="G53" s="12">
        <v>0.73380000000000001</v>
      </c>
    </row>
    <row r="54" spans="1:16">
      <c r="A54" s="64" t="s">
        <v>53</v>
      </c>
      <c r="F54" s="16">
        <v>101.84</v>
      </c>
      <c r="G54" s="12">
        <v>0.73380000000000001</v>
      </c>
    </row>
    <row r="55" spans="1:16">
      <c r="A55" s="64" t="s">
        <v>53</v>
      </c>
      <c r="F55" s="16">
        <v>102.27</v>
      </c>
      <c r="G55" s="12">
        <v>0.73470000000000002</v>
      </c>
    </row>
    <row r="56" spans="1:16">
      <c r="A56" s="64" t="s">
        <v>53</v>
      </c>
      <c r="F56" s="16">
        <v>101.55</v>
      </c>
      <c r="G56" s="12">
        <v>0.73360000000000003</v>
      </c>
    </row>
    <row r="57" spans="1:16">
      <c r="A57" s="64" t="s">
        <v>53</v>
      </c>
      <c r="F57" s="16">
        <v>101.25</v>
      </c>
      <c r="G57" s="12">
        <v>0.73268999999999995</v>
      </c>
    </row>
    <row r="58" spans="1:16">
      <c r="A58" s="64" t="s">
        <v>53</v>
      </c>
      <c r="F58" s="16">
        <v>102.27</v>
      </c>
      <c r="G58" s="12">
        <v>0.73480000000000001</v>
      </c>
    </row>
    <row r="59" spans="1:16">
      <c r="A59" s="64" t="s">
        <v>53</v>
      </c>
      <c r="F59" s="16">
        <v>103.74</v>
      </c>
      <c r="G59" s="12">
        <v>0.73699999999999999</v>
      </c>
    </row>
    <row r="60" spans="1:16">
      <c r="A60" s="64" t="s">
        <v>53</v>
      </c>
      <c r="F60" s="16">
        <v>101.08</v>
      </c>
      <c r="G60" s="12">
        <v>0.73240000000000005</v>
      </c>
    </row>
    <row r="61" spans="1:16">
      <c r="A61" s="64" t="s">
        <v>53</v>
      </c>
      <c r="F61" s="26">
        <v>100.61</v>
      </c>
      <c r="G61" s="38">
        <v>0.73150000000000004</v>
      </c>
    </row>
    <row r="62" spans="1:16">
      <c r="A62" s="64" t="s">
        <v>74</v>
      </c>
      <c r="F62" s="16">
        <v>197.37</v>
      </c>
      <c r="G62" s="12">
        <v>0.83409999999999995</v>
      </c>
    </row>
    <row r="63" spans="1:16">
      <c r="A63" s="64" t="s">
        <v>59</v>
      </c>
      <c r="F63" s="16">
        <v>209.93</v>
      </c>
      <c r="G63" s="12">
        <v>0.84450000000000003</v>
      </c>
    </row>
    <row r="64" spans="1:16">
      <c r="A64" s="64" t="s">
        <v>53</v>
      </c>
      <c r="F64" s="16">
        <v>217.2</v>
      </c>
      <c r="G64" s="12">
        <v>0.84909999999999997</v>
      </c>
    </row>
    <row r="65" spans="1:8">
      <c r="A65" s="64" t="s">
        <v>60</v>
      </c>
      <c r="F65" s="26">
        <v>303.62</v>
      </c>
      <c r="G65" s="38">
        <v>0.8871</v>
      </c>
    </row>
    <row r="66" spans="1:8">
      <c r="A66" t="str">
        <f>A47</f>
        <v>C6p</v>
      </c>
      <c r="F66" s="35">
        <f t="shared" ref="F66:G70" si="0">K47</f>
        <v>205.71</v>
      </c>
      <c r="G66" s="2">
        <f t="shared" si="0"/>
        <v>0.84030000000000005</v>
      </c>
      <c r="H66" s="147" t="s">
        <v>84</v>
      </c>
    </row>
    <row r="67" spans="1:8">
      <c r="A67" t="str">
        <f t="shared" ref="A67:A70" si="1">A48</f>
        <v>C7p</v>
      </c>
      <c r="F67" s="35">
        <f t="shared" si="0"/>
        <v>212.28</v>
      </c>
      <c r="G67" s="2">
        <f t="shared" si="0"/>
        <v>0.84450000000000003</v>
      </c>
      <c r="H67" s="147"/>
    </row>
    <row r="68" spans="1:8">
      <c r="A68" t="str">
        <f t="shared" si="1"/>
        <v>C12p</v>
      </c>
      <c r="F68" s="35">
        <f t="shared" si="0"/>
        <v>294.32</v>
      </c>
      <c r="G68" s="2">
        <f t="shared" si="0"/>
        <v>0.88170000000000004</v>
      </c>
      <c r="H68" s="147"/>
    </row>
    <row r="69" spans="1:8">
      <c r="A69" t="str">
        <f t="shared" si="1"/>
        <v>C30p</v>
      </c>
      <c r="F69" s="35">
        <f t="shared" si="0"/>
        <v>609.34</v>
      </c>
      <c r="G69" s="2">
        <f t="shared" si="0"/>
        <v>0.96740000000000004</v>
      </c>
      <c r="H69" s="147"/>
    </row>
    <row r="70" spans="1:8">
      <c r="A70" t="str">
        <f t="shared" si="1"/>
        <v>C36p</v>
      </c>
      <c r="F70" s="35">
        <f t="shared" si="0"/>
        <v>755.98</v>
      </c>
      <c r="G70" s="2">
        <f t="shared" si="0"/>
        <v>1.0015000000000001</v>
      </c>
      <c r="H70" s="147"/>
    </row>
    <row r="75" spans="1:8">
      <c r="G75" t="s">
        <v>75</v>
      </c>
    </row>
  </sheetData>
  <mergeCells count="5">
    <mergeCell ref="D3:H3"/>
    <mergeCell ref="I3:M3"/>
    <mergeCell ref="N3:P3"/>
    <mergeCell ref="H66:H70"/>
    <mergeCell ref="R3:T3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A31"/>
  <sheetViews>
    <sheetView topLeftCell="A13" workbookViewId="0">
      <selection activeCell="B4" sqref="B4:I30"/>
    </sheetView>
  </sheetViews>
  <sheetFormatPr defaultRowHeight="14.5"/>
  <cols>
    <col min="1" max="1" width="10.7265625" customWidth="1"/>
    <col min="7" max="7" width="12" bestFit="1" customWidth="1"/>
  </cols>
  <sheetData>
    <row r="1" spans="1:78" ht="21">
      <c r="B1" s="91" t="s">
        <v>90</v>
      </c>
      <c r="C1" s="91"/>
      <c r="K1" s="91" t="s">
        <v>107</v>
      </c>
    </row>
    <row r="2" spans="1:78" ht="21">
      <c r="B2" s="91"/>
      <c r="C2" s="91"/>
      <c r="K2" s="91"/>
      <c r="N2" s="148" t="s">
        <v>115</v>
      </c>
      <c r="O2" s="148"/>
      <c r="P2" s="148"/>
      <c r="Q2" s="148"/>
      <c r="R2" s="148"/>
      <c r="S2" s="148" t="s">
        <v>116</v>
      </c>
      <c r="T2" s="148"/>
      <c r="U2" s="148"/>
      <c r="V2" s="148"/>
      <c r="W2" s="148"/>
      <c r="X2" s="148"/>
      <c r="Z2" t="s">
        <v>123</v>
      </c>
    </row>
    <row r="3" spans="1:78">
      <c r="A3" s="94"/>
      <c r="B3" s="149" t="s">
        <v>91</v>
      </c>
      <c r="C3" s="149"/>
      <c r="D3" s="149"/>
      <c r="E3" s="95" t="s">
        <v>151</v>
      </c>
      <c r="F3" s="95"/>
      <c r="G3" s="95"/>
      <c r="H3" s="95" t="s">
        <v>97</v>
      </c>
      <c r="I3" s="95" t="s">
        <v>98</v>
      </c>
      <c r="J3" s="94"/>
      <c r="K3" s="149" t="s">
        <v>91</v>
      </c>
      <c r="L3" s="149"/>
      <c r="M3" s="96" t="s">
        <v>152</v>
      </c>
      <c r="N3" s="96" t="s">
        <v>108</v>
      </c>
      <c r="O3" s="96" t="s">
        <v>110</v>
      </c>
      <c r="P3" s="96" t="s">
        <v>111</v>
      </c>
      <c r="Q3" s="96" t="s">
        <v>112</v>
      </c>
      <c r="R3" s="96" t="s">
        <v>113</v>
      </c>
      <c r="S3" s="96" t="s">
        <v>117</v>
      </c>
      <c r="T3" s="96" t="s">
        <v>118</v>
      </c>
      <c r="U3" s="96" t="s">
        <v>119</v>
      </c>
      <c r="V3" s="96" t="s">
        <v>122</v>
      </c>
      <c r="W3" s="97" t="s">
        <v>121</v>
      </c>
      <c r="X3" s="97" t="s">
        <v>120</v>
      </c>
      <c r="Y3" s="95"/>
      <c r="Z3" s="95" t="s">
        <v>1</v>
      </c>
      <c r="AA3" s="95" t="s">
        <v>100</v>
      </c>
      <c r="AB3" s="95" t="s">
        <v>0</v>
      </c>
      <c r="AC3" s="95" t="s">
        <v>101</v>
      </c>
      <c r="AD3" s="95" t="s">
        <v>4</v>
      </c>
      <c r="AE3" s="95" t="s">
        <v>5</v>
      </c>
      <c r="AF3" s="95" t="s">
        <v>102</v>
      </c>
      <c r="AG3" s="95" t="s">
        <v>103</v>
      </c>
      <c r="AH3" s="95" t="s">
        <v>104</v>
      </c>
      <c r="AI3" s="95" t="s">
        <v>105</v>
      </c>
      <c r="AJ3" s="95" t="s">
        <v>106</v>
      </c>
      <c r="AK3" s="95" t="s">
        <v>148</v>
      </c>
      <c r="AL3" s="98" t="s">
        <v>124</v>
      </c>
      <c r="AM3" s="95" t="s">
        <v>125</v>
      </c>
      <c r="AN3" s="98" t="s">
        <v>126</v>
      </c>
      <c r="AO3" s="95" t="s">
        <v>127</v>
      </c>
      <c r="AP3" s="98" t="s">
        <v>128</v>
      </c>
      <c r="AQ3" s="95" t="s">
        <v>129</v>
      </c>
      <c r="AR3" s="98" t="s">
        <v>130</v>
      </c>
      <c r="AS3" s="95" t="s">
        <v>131</v>
      </c>
      <c r="AT3" s="98" t="s">
        <v>132</v>
      </c>
      <c r="AU3" s="95" t="s">
        <v>133</v>
      </c>
      <c r="AV3" s="98" t="s">
        <v>134</v>
      </c>
      <c r="AW3" s="95" t="s">
        <v>135</v>
      </c>
      <c r="AX3" s="98" t="s">
        <v>136</v>
      </c>
      <c r="AY3" s="95" t="s">
        <v>137</v>
      </c>
      <c r="AZ3" s="98" t="s">
        <v>138</v>
      </c>
      <c r="BA3" s="95" t="s">
        <v>139</v>
      </c>
      <c r="BB3" s="98" t="s">
        <v>140</v>
      </c>
      <c r="BC3" s="95" t="s">
        <v>141</v>
      </c>
      <c r="BD3" s="95" t="s">
        <v>142</v>
      </c>
      <c r="BE3" s="98" t="s">
        <v>143</v>
      </c>
      <c r="BF3" s="95" t="s">
        <v>144</v>
      </c>
      <c r="BG3" s="98" t="s">
        <v>145</v>
      </c>
      <c r="BH3" s="95" t="s">
        <v>146</v>
      </c>
      <c r="BI3" s="98" t="s">
        <v>44</v>
      </c>
      <c r="BJ3" s="95" t="s">
        <v>45</v>
      </c>
      <c r="BK3" s="98" t="s">
        <v>46</v>
      </c>
      <c r="BL3" s="95" t="s">
        <v>47</v>
      </c>
      <c r="BM3" s="98" t="s">
        <v>48</v>
      </c>
      <c r="BN3" s="95" t="s">
        <v>49</v>
      </c>
      <c r="BO3" s="98" t="s">
        <v>147</v>
      </c>
    </row>
    <row r="4" spans="1:78">
      <c r="A4" s="94" t="s">
        <v>156</v>
      </c>
      <c r="B4" s="124" t="s">
        <v>150</v>
      </c>
      <c r="C4" s="124" t="s">
        <v>202</v>
      </c>
      <c r="D4" s="124" t="s">
        <v>150</v>
      </c>
      <c r="E4" s="125" t="s">
        <v>154</v>
      </c>
      <c r="F4" s="125" t="s">
        <v>201</v>
      </c>
      <c r="G4" s="125" t="s">
        <v>203</v>
      </c>
      <c r="H4" s="125"/>
      <c r="I4" s="125" t="s">
        <v>155</v>
      </c>
      <c r="J4" s="126"/>
      <c r="K4" s="124" t="s">
        <v>150</v>
      </c>
      <c r="L4" s="124" t="s">
        <v>150</v>
      </c>
      <c r="M4" s="124" t="s">
        <v>153</v>
      </c>
      <c r="N4" s="124"/>
      <c r="O4" s="124"/>
      <c r="P4" s="124"/>
      <c r="Q4" s="124"/>
      <c r="R4" s="124"/>
      <c r="S4" s="124"/>
      <c r="T4" s="124"/>
      <c r="U4" s="124"/>
      <c r="V4" s="124"/>
      <c r="W4" s="127"/>
      <c r="X4" s="127"/>
      <c r="Y4" s="125"/>
      <c r="Z4" s="125" t="s">
        <v>1</v>
      </c>
      <c r="AA4" s="125" t="s">
        <v>100</v>
      </c>
      <c r="AB4" s="125" t="s">
        <v>0</v>
      </c>
      <c r="AC4" s="125" t="s">
        <v>101</v>
      </c>
      <c r="AD4" s="125" t="s">
        <v>4</v>
      </c>
      <c r="AE4" s="125" t="s">
        <v>5</v>
      </c>
      <c r="AF4" s="125" t="s">
        <v>102</v>
      </c>
      <c r="AG4" s="125" t="s">
        <v>103</v>
      </c>
      <c r="AH4" s="125" t="s">
        <v>104</v>
      </c>
      <c r="AI4" s="125" t="s">
        <v>161</v>
      </c>
      <c r="AJ4" s="125" t="s">
        <v>106</v>
      </c>
      <c r="AK4" s="125" t="s">
        <v>148</v>
      </c>
      <c r="AL4" s="125" t="s">
        <v>221</v>
      </c>
      <c r="AM4" s="125" t="s">
        <v>222</v>
      </c>
      <c r="AN4" s="125" t="s">
        <v>223</v>
      </c>
      <c r="AO4" s="125" t="s">
        <v>224</v>
      </c>
      <c r="AP4" s="125" t="s">
        <v>225</v>
      </c>
      <c r="AQ4" s="125" t="s">
        <v>226</v>
      </c>
      <c r="AR4" s="125" t="s">
        <v>227</v>
      </c>
      <c r="AS4" s="125" t="s">
        <v>228</v>
      </c>
      <c r="AT4" s="125" t="s">
        <v>229</v>
      </c>
      <c r="AU4" s="125" t="s">
        <v>230</v>
      </c>
      <c r="AV4" s="125" t="s">
        <v>231</v>
      </c>
      <c r="AW4" s="128" t="s">
        <v>232</v>
      </c>
      <c r="AX4" s="129" t="s">
        <v>233</v>
      </c>
      <c r="AY4" s="128" t="s">
        <v>234</v>
      </c>
      <c r="AZ4" s="129" t="s">
        <v>235</v>
      </c>
      <c r="BA4" s="128" t="s">
        <v>236</v>
      </c>
      <c r="BB4" s="129" t="s">
        <v>237</v>
      </c>
      <c r="BC4" s="128" t="s">
        <v>238</v>
      </c>
      <c r="BD4" s="129" t="s">
        <v>239</v>
      </c>
      <c r="BE4" s="128" t="s">
        <v>240</v>
      </c>
      <c r="BF4" s="129" t="s">
        <v>241</v>
      </c>
      <c r="BG4" s="128" t="s">
        <v>242</v>
      </c>
      <c r="BH4" s="129" t="s">
        <v>243</v>
      </c>
      <c r="BI4" s="128" t="s">
        <v>244</v>
      </c>
      <c r="BJ4" s="129" t="s">
        <v>245</v>
      </c>
      <c r="BK4" s="128" t="s">
        <v>246</v>
      </c>
      <c r="BL4" s="129" t="s">
        <v>247</v>
      </c>
      <c r="BM4" s="128" t="s">
        <v>248</v>
      </c>
      <c r="BN4" s="129" t="s">
        <v>249</v>
      </c>
      <c r="BO4" s="128" t="s">
        <v>250</v>
      </c>
      <c r="BP4" s="128" t="s">
        <v>251</v>
      </c>
      <c r="BQ4" s="129" t="s">
        <v>252</v>
      </c>
      <c r="BR4" s="128" t="s">
        <v>253</v>
      </c>
      <c r="BS4" s="129" t="s">
        <v>254</v>
      </c>
      <c r="BT4" s="128" t="s">
        <v>255</v>
      </c>
      <c r="BU4" s="129" t="s">
        <v>256</v>
      </c>
      <c r="BV4" s="128" t="s">
        <v>257</v>
      </c>
      <c r="BW4" s="129" t="s">
        <v>258</v>
      </c>
      <c r="BX4" s="128" t="s">
        <v>259</v>
      </c>
      <c r="BY4" s="129" t="s">
        <v>260</v>
      </c>
      <c r="BZ4" s="128" t="s">
        <v>261</v>
      </c>
    </row>
    <row r="5" spans="1:78">
      <c r="A5" s="94" t="s">
        <v>157</v>
      </c>
      <c r="B5" s="96" t="s">
        <v>92</v>
      </c>
      <c r="C5" s="96"/>
      <c r="D5" s="96" t="s">
        <v>93</v>
      </c>
      <c r="E5" s="96"/>
      <c r="F5" s="96"/>
      <c r="G5" s="96"/>
      <c r="H5" s="96"/>
      <c r="I5" s="96" t="s">
        <v>99</v>
      </c>
      <c r="J5" s="94"/>
      <c r="K5" s="96" t="s">
        <v>92</v>
      </c>
      <c r="L5" s="96" t="s">
        <v>93</v>
      </c>
      <c r="M5" s="96" t="s">
        <v>160</v>
      </c>
      <c r="N5" s="96" t="s">
        <v>109</v>
      </c>
      <c r="O5" s="96"/>
      <c r="P5" s="96"/>
      <c r="Q5" s="96" t="s">
        <v>114</v>
      </c>
      <c r="R5" s="96" t="s">
        <v>114</v>
      </c>
      <c r="S5" s="96"/>
      <c r="T5" s="96"/>
      <c r="U5" s="96" t="s">
        <v>99</v>
      </c>
      <c r="V5" s="96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</row>
    <row r="6" spans="1:78">
      <c r="A6" s="94" t="s">
        <v>158</v>
      </c>
      <c r="B6" s="96"/>
      <c r="C6" s="96"/>
      <c r="D6" s="96"/>
      <c r="E6" s="96"/>
      <c r="F6" s="96"/>
      <c r="G6" s="96"/>
      <c r="H6" s="96"/>
      <c r="I6" s="96"/>
      <c r="J6" s="94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</row>
    <row r="7" spans="1:78" ht="15" thickBot="1">
      <c r="A7" s="101" t="s">
        <v>159</v>
      </c>
      <c r="B7" s="102"/>
      <c r="C7" s="102"/>
      <c r="D7" s="102"/>
      <c r="E7" s="102"/>
      <c r="F7" s="102"/>
      <c r="G7" s="102"/>
      <c r="H7" s="102"/>
      <c r="I7" s="102"/>
      <c r="J7" s="94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</row>
    <row r="8" spans="1:78" ht="15" thickTop="1">
      <c r="A8" s="150" t="s">
        <v>95</v>
      </c>
      <c r="B8" s="111">
        <v>8015</v>
      </c>
      <c r="C8" s="111"/>
      <c r="D8" s="112">
        <v>55.26</v>
      </c>
      <c r="E8" s="104">
        <v>0.938523</v>
      </c>
      <c r="H8" s="104"/>
      <c r="I8" s="104">
        <v>0.65859999999999996</v>
      </c>
      <c r="J8" s="94"/>
      <c r="K8" s="104">
        <v>8015</v>
      </c>
      <c r="L8" s="104">
        <v>55.26</v>
      </c>
      <c r="M8" s="104">
        <v>248</v>
      </c>
      <c r="N8" s="104">
        <v>0.65859999999999996</v>
      </c>
      <c r="O8" s="104">
        <v>1.6305000000000001</v>
      </c>
      <c r="P8" s="104">
        <v>1.6305000000000001</v>
      </c>
      <c r="Q8" s="104">
        <v>1255.22</v>
      </c>
      <c r="R8" s="104">
        <v>0</v>
      </c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</row>
    <row r="9" spans="1:78">
      <c r="A9" s="150"/>
      <c r="B9" s="113">
        <v>7015</v>
      </c>
      <c r="C9" s="113">
        <f>+B9-B8</f>
        <v>-1000</v>
      </c>
      <c r="D9" s="114">
        <v>48.36</v>
      </c>
      <c r="E9" s="95">
        <v>0.94843200000000005</v>
      </c>
      <c r="F9">
        <f>+E9-E8</f>
        <v>9.9090000000000567E-3</v>
      </c>
      <c r="G9">
        <f>-(1/E9)*(F9/C9)</f>
        <v>1.0447770636165857E-5</v>
      </c>
      <c r="H9" s="95"/>
      <c r="I9" s="95">
        <v>0.65169999999999995</v>
      </c>
      <c r="J9" s="94"/>
      <c r="K9" s="95">
        <v>7015</v>
      </c>
      <c r="L9" s="95">
        <v>48.36</v>
      </c>
      <c r="M9" s="104">
        <v>248</v>
      </c>
      <c r="N9" s="95">
        <v>0.65169999999999995</v>
      </c>
      <c r="O9" s="95">
        <v>1.6476999999999999</v>
      </c>
      <c r="P9" s="95">
        <v>1.6476999999999999</v>
      </c>
      <c r="Q9" s="95">
        <v>1255.22</v>
      </c>
      <c r="R9" s="95">
        <v>0</v>
      </c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</row>
    <row r="10" spans="1:78">
      <c r="A10" s="150"/>
      <c r="B10" s="113">
        <v>5866</v>
      </c>
      <c r="C10" s="113">
        <f t="shared" ref="C10:C30" si="0">+B10-B9</f>
        <v>-1149</v>
      </c>
      <c r="D10" s="115">
        <v>40.44</v>
      </c>
      <c r="E10" s="95">
        <v>0.96068500000000001</v>
      </c>
      <c r="F10">
        <f t="shared" ref="F10:F30" si="1">+E10-E9</f>
        <v>1.2252999999999958E-2</v>
      </c>
      <c r="G10">
        <f t="shared" ref="G10:G30" si="2">-(1/E10)*(F10/C10)</f>
        <v>1.1100470706432587E-5</v>
      </c>
      <c r="H10" s="95"/>
      <c r="I10" s="95">
        <v>0.64339999999999997</v>
      </c>
      <c r="J10" s="94"/>
      <c r="K10" s="95">
        <v>5866</v>
      </c>
      <c r="L10" s="95">
        <v>40.44</v>
      </c>
      <c r="M10" s="104">
        <v>248</v>
      </c>
      <c r="N10" s="95">
        <v>0.64339999999999997</v>
      </c>
      <c r="O10" s="95">
        <v>1.669</v>
      </c>
      <c r="P10" s="95">
        <v>1.669</v>
      </c>
      <c r="Q10" s="95">
        <v>1255.22</v>
      </c>
      <c r="R10" s="95">
        <v>0</v>
      </c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</row>
    <row r="11" spans="1:78">
      <c r="A11" s="150"/>
      <c r="B11" s="113">
        <v>5015</v>
      </c>
      <c r="C11" s="113">
        <f t="shared" si="0"/>
        <v>-851</v>
      </c>
      <c r="D11" s="95">
        <v>34.58</v>
      </c>
      <c r="E11" s="95">
        <v>0.97111099999999995</v>
      </c>
      <c r="F11">
        <f t="shared" si="1"/>
        <v>1.0425999999999935E-2</v>
      </c>
      <c r="G11">
        <f t="shared" si="2"/>
        <v>1.261593047567625E-5</v>
      </c>
      <c r="H11" s="95"/>
      <c r="I11" s="95">
        <v>0.63649999999999995</v>
      </c>
      <c r="J11" s="94"/>
      <c r="K11" s="95">
        <v>5015</v>
      </c>
      <c r="L11" s="95">
        <v>34.58</v>
      </c>
      <c r="M11" s="104">
        <v>248</v>
      </c>
      <c r="N11" s="95">
        <v>0.63649999999999995</v>
      </c>
      <c r="O11" s="95">
        <v>1.6871</v>
      </c>
      <c r="P11" s="95">
        <v>1.6871</v>
      </c>
      <c r="Q11" s="95">
        <v>1255.22</v>
      </c>
      <c r="R11" s="95">
        <v>0</v>
      </c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</row>
    <row r="12" spans="1:78">
      <c r="A12" s="150"/>
      <c r="B12" s="113">
        <v>4515</v>
      </c>
      <c r="C12" s="113">
        <f t="shared" si="0"/>
        <v>-500</v>
      </c>
      <c r="D12" s="95">
        <v>31.13</v>
      </c>
      <c r="E12" s="95">
        <v>0.97825600000000001</v>
      </c>
      <c r="F12">
        <f t="shared" si="1"/>
        <v>7.145000000000068E-3</v>
      </c>
      <c r="G12">
        <f t="shared" si="2"/>
        <v>1.4607628269083077E-5</v>
      </c>
      <c r="H12" s="95"/>
      <c r="I12" s="95">
        <v>0.63190000000000002</v>
      </c>
      <c r="J12" s="94"/>
      <c r="K12" s="95">
        <v>4515</v>
      </c>
      <c r="L12" s="95">
        <v>31.13</v>
      </c>
      <c r="M12" s="104">
        <v>248</v>
      </c>
      <c r="N12" s="95">
        <v>0.63190000000000002</v>
      </c>
      <c r="O12" s="95">
        <v>1.6995</v>
      </c>
      <c r="P12" s="95">
        <v>1.6995</v>
      </c>
      <c r="Q12" s="95">
        <v>1255.22</v>
      </c>
      <c r="R12" s="95">
        <v>0</v>
      </c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  <c r="BJ12" s="94"/>
      <c r="BK12" s="94"/>
      <c r="BL12" s="94"/>
      <c r="BM12" s="94"/>
      <c r="BN12" s="94"/>
      <c r="BO12" s="94"/>
    </row>
    <row r="13" spans="1:78">
      <c r="A13" s="150"/>
      <c r="B13" s="113">
        <v>4015</v>
      </c>
      <c r="C13" s="113">
        <f t="shared" si="0"/>
        <v>-500</v>
      </c>
      <c r="D13" s="95">
        <v>27.68</v>
      </c>
      <c r="E13" s="95">
        <v>0.98613200000000001</v>
      </c>
      <c r="F13">
        <f t="shared" si="1"/>
        <v>7.8759999999999941E-3</v>
      </c>
      <c r="G13">
        <f t="shared" si="2"/>
        <v>1.5973520786263897E-5</v>
      </c>
      <c r="H13" s="95"/>
      <c r="I13" s="95">
        <v>0.62680000000000002</v>
      </c>
      <c r="J13" s="94"/>
      <c r="K13" s="95">
        <v>4015</v>
      </c>
      <c r="L13" s="95">
        <v>27.68</v>
      </c>
      <c r="M13" s="104">
        <v>248</v>
      </c>
      <c r="N13" s="95">
        <v>0.62680000000000002</v>
      </c>
      <c r="O13" s="95">
        <v>1.7132000000000001</v>
      </c>
      <c r="P13" s="95">
        <v>1.7132000000000001</v>
      </c>
      <c r="Q13" s="95">
        <v>1255.22</v>
      </c>
      <c r="R13" s="95">
        <v>0</v>
      </c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  <c r="BJ13" s="94"/>
      <c r="BK13" s="94"/>
      <c r="BL13" s="94"/>
      <c r="BM13" s="94"/>
      <c r="BN13" s="94"/>
      <c r="BO13" s="94"/>
    </row>
    <row r="14" spans="1:78">
      <c r="A14" s="150"/>
      <c r="B14" s="113">
        <v>3515</v>
      </c>
      <c r="C14" s="113">
        <f t="shared" si="0"/>
        <v>-500</v>
      </c>
      <c r="D14" s="95">
        <v>24.23</v>
      </c>
      <c r="E14" s="95">
        <v>0.99515399999999998</v>
      </c>
      <c r="F14">
        <f t="shared" si="1"/>
        <v>9.0219999999999745E-3</v>
      </c>
      <c r="G14">
        <f t="shared" si="2"/>
        <v>1.8131867027615773E-5</v>
      </c>
      <c r="H14" s="95"/>
      <c r="I14" s="95">
        <v>0.62109999999999999</v>
      </c>
      <c r="J14" s="94"/>
      <c r="K14" s="95">
        <v>3515</v>
      </c>
      <c r="L14" s="95">
        <v>24.23</v>
      </c>
      <c r="M14" s="104">
        <v>248</v>
      </c>
      <c r="N14" s="95">
        <v>0.62109999999999999</v>
      </c>
      <c r="O14" s="95">
        <v>1.7289000000000001</v>
      </c>
      <c r="P14" s="95">
        <v>1.7289000000000001</v>
      </c>
      <c r="Q14" s="95">
        <v>1255.22</v>
      </c>
      <c r="R14" s="95">
        <v>0</v>
      </c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</row>
    <row r="15" spans="1:78">
      <c r="A15" s="105" t="s">
        <v>94</v>
      </c>
      <c r="B15" s="116">
        <v>3290</v>
      </c>
      <c r="C15" s="113">
        <f t="shared" si="0"/>
        <v>-225</v>
      </c>
      <c r="D15" s="117">
        <v>22.68</v>
      </c>
      <c r="E15" s="106">
        <v>1</v>
      </c>
      <c r="F15">
        <f t="shared" si="1"/>
        <v>4.846000000000017E-3</v>
      </c>
      <c r="G15">
        <f t="shared" si="2"/>
        <v>2.1537777777777852E-5</v>
      </c>
      <c r="H15" s="118"/>
      <c r="I15" s="106">
        <v>0.61809999999999998</v>
      </c>
      <c r="J15" s="107"/>
      <c r="K15" s="106">
        <v>3290</v>
      </c>
      <c r="L15" s="106">
        <v>21.68</v>
      </c>
      <c r="M15" s="104">
        <v>248</v>
      </c>
      <c r="N15" s="106">
        <v>0.61809999999999998</v>
      </c>
      <c r="O15" s="106">
        <v>1.7373000000000001</v>
      </c>
      <c r="P15" s="106">
        <v>1.7373000000000001</v>
      </c>
      <c r="Q15" s="106">
        <v>1255.22</v>
      </c>
      <c r="R15" s="106">
        <v>0</v>
      </c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8"/>
      <c r="AM15" s="108"/>
      <c r="AN15" s="108"/>
      <c r="AO15" s="108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</row>
    <row r="16" spans="1:78">
      <c r="A16" s="151" t="s">
        <v>96</v>
      </c>
      <c r="B16" s="113">
        <v>3103</v>
      </c>
      <c r="C16" s="113">
        <f t="shared" si="0"/>
        <v>-187</v>
      </c>
      <c r="D16" s="95">
        <v>21.39</v>
      </c>
      <c r="E16" s="95">
        <v>1.023293</v>
      </c>
      <c r="F16">
        <f t="shared" si="1"/>
        <v>2.3293000000000008E-2</v>
      </c>
      <c r="G16">
        <f t="shared" si="2"/>
        <v>1.2172613056690826E-4</v>
      </c>
      <c r="H16" s="114">
        <v>2.5876000000000001</v>
      </c>
      <c r="I16" s="95"/>
      <c r="J16" s="94"/>
      <c r="K16" s="95">
        <v>2915</v>
      </c>
      <c r="L16" s="95">
        <v>20.100000000000001</v>
      </c>
      <c r="M16" s="104">
        <v>248</v>
      </c>
      <c r="N16" s="95">
        <v>0.64100000000000001</v>
      </c>
      <c r="O16" s="95">
        <v>1.6172</v>
      </c>
      <c r="P16" s="95">
        <v>1.8487</v>
      </c>
      <c r="Q16" s="95">
        <v>1040.67</v>
      </c>
      <c r="R16" s="95">
        <v>214.55</v>
      </c>
      <c r="S16" s="95">
        <v>0.78990000000000005</v>
      </c>
      <c r="T16" s="95">
        <v>0.78990000000000005</v>
      </c>
      <c r="U16" s="95">
        <v>0.15859999999999999</v>
      </c>
      <c r="V16" s="95">
        <v>0.88670000000000004</v>
      </c>
      <c r="W16" s="95">
        <v>6.1000000000000004E-3</v>
      </c>
      <c r="X16" s="95">
        <v>165.07900000000001</v>
      </c>
      <c r="Y16" s="95"/>
      <c r="Z16" s="95">
        <v>1.21E-2</v>
      </c>
      <c r="AA16" s="95">
        <v>1.1599999999999999E-2</v>
      </c>
      <c r="AB16" s="95">
        <v>0</v>
      </c>
      <c r="AC16" s="95">
        <v>0.78920000000000001</v>
      </c>
      <c r="AD16" s="95">
        <v>7.6100000000000001E-2</v>
      </c>
      <c r="AE16" s="95">
        <v>4.53E-2</v>
      </c>
      <c r="AF16" s="95">
        <v>5.7999999999999996E-3</v>
      </c>
      <c r="AG16" s="95">
        <v>1.8100000000000002E-2</v>
      </c>
      <c r="AH16" s="95">
        <v>6.6E-3</v>
      </c>
      <c r="AI16" s="95">
        <v>8.0000000000000002E-3</v>
      </c>
      <c r="AJ16" s="95">
        <v>7.9000000000000008E-3</v>
      </c>
      <c r="AK16" s="95">
        <v>1.9199999999999998E-2</v>
      </c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</row>
    <row r="17" spans="1:79">
      <c r="A17" s="151"/>
      <c r="B17" s="113">
        <v>2916</v>
      </c>
      <c r="C17" s="113">
        <f t="shared" si="0"/>
        <v>-187</v>
      </c>
      <c r="D17" s="95">
        <v>20.100000000000001</v>
      </c>
      <c r="E17" s="95">
        <v>1.0506279999999999</v>
      </c>
      <c r="F17">
        <f t="shared" si="1"/>
        <v>2.7334999999999887E-2</v>
      </c>
      <c r="G17">
        <f t="shared" si="2"/>
        <v>1.3913247180565787E-4</v>
      </c>
      <c r="H17" s="95">
        <v>2.5337000000000001</v>
      </c>
      <c r="I17" s="95"/>
      <c r="J17" s="94"/>
      <c r="K17" s="95">
        <v>2515</v>
      </c>
      <c r="L17" s="95">
        <v>17.34</v>
      </c>
      <c r="M17" s="104">
        <v>248</v>
      </c>
      <c r="N17" s="95">
        <v>0.65649999999999997</v>
      </c>
      <c r="O17" s="95">
        <v>1.5404</v>
      </c>
      <c r="P17" s="95">
        <v>1.9921</v>
      </c>
      <c r="Q17" s="95">
        <v>891.69</v>
      </c>
      <c r="R17" s="95">
        <v>363.53</v>
      </c>
      <c r="S17" s="95">
        <v>0.77880000000000005</v>
      </c>
      <c r="T17" s="95">
        <v>0.78539999999999999</v>
      </c>
      <c r="U17" s="95">
        <v>0.13569999999999999</v>
      </c>
      <c r="V17" s="95">
        <v>0.88170000000000004</v>
      </c>
      <c r="W17" s="95">
        <v>7.0000000000000001E-3</v>
      </c>
      <c r="X17" s="95">
        <v>143.34399999999999</v>
      </c>
      <c r="Y17" s="95"/>
      <c r="Z17" s="95">
        <v>1.1599999999999999E-2</v>
      </c>
      <c r="AA17" s="95">
        <v>1.15E-2</v>
      </c>
      <c r="AB17" s="95">
        <v>0</v>
      </c>
      <c r="AC17" s="95">
        <v>0.7944</v>
      </c>
      <c r="AD17" s="95">
        <v>7.8E-2</v>
      </c>
      <c r="AE17" s="95">
        <v>4.3799999999999999E-2</v>
      </c>
      <c r="AF17" s="95">
        <v>5.4000000000000003E-3</v>
      </c>
      <c r="AG17" s="95">
        <v>1.67E-2</v>
      </c>
      <c r="AH17" s="95">
        <v>5.8999999999999999E-3</v>
      </c>
      <c r="AI17" s="95">
        <v>7.1999999999999998E-3</v>
      </c>
      <c r="AJ17" s="95">
        <v>7.4999999999999997E-3</v>
      </c>
      <c r="AK17" s="95">
        <v>1.7899999999999999E-2</v>
      </c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</row>
    <row r="18" spans="1:79">
      <c r="A18" s="151"/>
      <c r="B18" s="113">
        <v>2729</v>
      </c>
      <c r="C18" s="113">
        <f t="shared" si="0"/>
        <v>-187</v>
      </c>
      <c r="D18" s="95">
        <v>18.809999999999999</v>
      </c>
      <c r="E18" s="95">
        <v>1.0829120000000001</v>
      </c>
      <c r="F18">
        <f t="shared" si="1"/>
        <v>3.2284000000000201E-2</v>
      </c>
      <c r="G18">
        <f t="shared" si="2"/>
        <v>1.5942358310735091E-4</v>
      </c>
      <c r="H18" s="95">
        <v>2.4798</v>
      </c>
      <c r="I18" s="95"/>
      <c r="J18" s="94"/>
      <c r="K18" s="95">
        <v>2115</v>
      </c>
      <c r="L18" s="95">
        <v>14.58</v>
      </c>
      <c r="M18" s="104">
        <v>248</v>
      </c>
      <c r="N18" s="95">
        <v>0.67290000000000005</v>
      </c>
      <c r="O18" s="95">
        <v>1.4675</v>
      </c>
      <c r="P18" s="95">
        <v>2.2170000000000001</v>
      </c>
      <c r="Q18" s="95">
        <v>748.72</v>
      </c>
      <c r="R18" s="95">
        <v>506.49</v>
      </c>
      <c r="S18" s="95">
        <v>0.76639999999999997</v>
      </c>
      <c r="T18" s="95">
        <v>0.78</v>
      </c>
      <c r="U18" s="95">
        <v>0.112</v>
      </c>
      <c r="V18" s="95">
        <v>0.8841</v>
      </c>
      <c r="W18" s="95">
        <v>8.3000000000000001E-3</v>
      </c>
      <c r="X18" s="95">
        <v>120.349</v>
      </c>
      <c r="Y18" s="95"/>
      <c r="Z18" s="95">
        <v>9.1999999999999998E-3</v>
      </c>
      <c r="AA18" s="95">
        <v>1.2E-2</v>
      </c>
      <c r="AB18" s="95">
        <v>0</v>
      </c>
      <c r="AC18" s="95">
        <v>0.80100000000000005</v>
      </c>
      <c r="AD18" s="95">
        <v>7.9799999999999996E-2</v>
      </c>
      <c r="AE18" s="95">
        <v>4.3099999999999999E-2</v>
      </c>
      <c r="AF18" s="95">
        <v>5.1000000000000004E-3</v>
      </c>
      <c r="AG18" s="95">
        <v>1.5599999999999999E-2</v>
      </c>
      <c r="AH18" s="95">
        <v>5.1000000000000004E-3</v>
      </c>
      <c r="AI18" s="95">
        <v>6.1000000000000004E-3</v>
      </c>
      <c r="AJ18" s="95">
        <v>5.8999999999999999E-3</v>
      </c>
      <c r="AK18" s="95">
        <v>1.7000000000000001E-2</v>
      </c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</row>
    <row r="19" spans="1:79">
      <c r="A19" s="151"/>
      <c r="B19" s="113">
        <v>2542</v>
      </c>
      <c r="C19" s="113">
        <f t="shared" si="0"/>
        <v>-187</v>
      </c>
      <c r="D19" s="95">
        <v>17.52</v>
      </c>
      <c r="E19" s="95">
        <v>1.121321</v>
      </c>
      <c r="F19">
        <f t="shared" si="1"/>
        <v>3.8408999999999915E-2</v>
      </c>
      <c r="G19">
        <f t="shared" si="2"/>
        <v>1.8317299143165357E-4</v>
      </c>
      <c r="H19" s="95">
        <v>2.4258000000000002</v>
      </c>
      <c r="I19" s="95"/>
      <c r="J19" s="94"/>
      <c r="K19" s="95">
        <v>1715</v>
      </c>
      <c r="L19" s="95">
        <v>11.82</v>
      </c>
      <c r="M19" s="104">
        <v>248</v>
      </c>
      <c r="N19" s="95">
        <v>0.69089999999999996</v>
      </c>
      <c r="O19" s="95">
        <v>1.3962000000000001</v>
      </c>
      <c r="P19" s="95">
        <v>2.5888</v>
      </c>
      <c r="Q19" s="95">
        <v>609.04</v>
      </c>
      <c r="R19" s="95">
        <v>646.17999999999995</v>
      </c>
      <c r="S19" s="95">
        <v>0.74719999999999998</v>
      </c>
      <c r="T19" s="95">
        <v>0.77290000000000003</v>
      </c>
      <c r="U19" s="95">
        <v>8.7400000000000005E-2</v>
      </c>
      <c r="V19" s="95">
        <v>0.89549999999999996</v>
      </c>
      <c r="W19" s="95">
        <v>1.04E-2</v>
      </c>
      <c r="X19" s="95">
        <v>96.501000000000005</v>
      </c>
      <c r="Y19" s="95"/>
      <c r="Z19" s="95">
        <v>7.3000000000000001E-3</v>
      </c>
      <c r="AA19" s="95">
        <v>1.2500000000000001E-2</v>
      </c>
      <c r="AB19" s="95">
        <v>0</v>
      </c>
      <c r="AC19" s="95">
        <v>0.80710000000000004</v>
      </c>
      <c r="AD19" s="95">
        <v>8.1500000000000003E-2</v>
      </c>
      <c r="AE19" s="95">
        <v>4.4600000000000001E-2</v>
      </c>
      <c r="AF19" s="95">
        <v>5.1000000000000004E-3</v>
      </c>
      <c r="AG19" s="95">
        <v>1.5299999999999999E-2</v>
      </c>
      <c r="AH19" s="95">
        <v>4.7000000000000002E-3</v>
      </c>
      <c r="AI19" s="95">
        <v>5.4000000000000003E-3</v>
      </c>
      <c r="AJ19" s="95">
        <v>4.4000000000000003E-3</v>
      </c>
      <c r="AK19" s="95">
        <v>1.2E-2</v>
      </c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</row>
    <row r="20" spans="1:79">
      <c r="A20" s="151"/>
      <c r="B20" s="119">
        <v>2355</v>
      </c>
      <c r="C20" s="113">
        <f t="shared" si="0"/>
        <v>-187</v>
      </c>
      <c r="D20" s="95">
        <v>16.23</v>
      </c>
      <c r="E20" s="95">
        <v>1.1674169999999999</v>
      </c>
      <c r="F20">
        <f t="shared" si="1"/>
        <v>4.6095999999999915E-2</v>
      </c>
      <c r="G20">
        <f t="shared" si="2"/>
        <v>2.1115220507906857E-4</v>
      </c>
      <c r="H20" s="95">
        <v>2.3719000000000001</v>
      </c>
      <c r="I20" s="95"/>
      <c r="J20" s="94"/>
      <c r="K20" s="95">
        <v>1315</v>
      </c>
      <c r="L20" s="95">
        <v>9.06</v>
      </c>
      <c r="M20" s="104">
        <v>248</v>
      </c>
      <c r="N20" s="95">
        <v>0.7087</v>
      </c>
      <c r="O20" s="95">
        <v>1.3310999999999999</v>
      </c>
      <c r="P20" s="95">
        <v>3.2075999999999998</v>
      </c>
      <c r="Q20" s="95">
        <v>481.54</v>
      </c>
      <c r="R20" s="95">
        <v>773.68</v>
      </c>
      <c r="S20" s="95">
        <v>0.7611</v>
      </c>
      <c r="T20" s="95">
        <v>0.77100000000000002</v>
      </c>
      <c r="U20" s="95">
        <v>6.7599999999999993E-2</v>
      </c>
      <c r="V20" s="95">
        <v>0.90459999999999996</v>
      </c>
      <c r="W20" s="95">
        <v>1.3599999999999999E-2</v>
      </c>
      <c r="X20" s="95">
        <v>73.430999999999997</v>
      </c>
      <c r="Y20" s="95"/>
      <c r="Z20" s="95">
        <v>6.4000000000000003E-3</v>
      </c>
      <c r="AA20" s="95">
        <v>1.3299999999999999E-2</v>
      </c>
      <c r="AB20" s="95">
        <v>0</v>
      </c>
      <c r="AC20" s="95">
        <v>0.78590000000000004</v>
      </c>
      <c r="AD20" s="95">
        <v>9.4700000000000006E-2</v>
      </c>
      <c r="AE20" s="95">
        <v>5.11E-2</v>
      </c>
      <c r="AF20" s="95">
        <v>5.7000000000000002E-3</v>
      </c>
      <c r="AG20" s="95">
        <v>1.6899999999999998E-2</v>
      </c>
      <c r="AH20" s="95">
        <v>5.0000000000000001E-3</v>
      </c>
      <c r="AI20" s="95">
        <v>5.7000000000000002E-3</v>
      </c>
      <c r="AJ20" s="95">
        <v>4.5999999999999999E-3</v>
      </c>
      <c r="AK20" s="95">
        <v>1.0800000000000001E-2</v>
      </c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</row>
    <row r="21" spans="1:79">
      <c r="A21" s="151"/>
      <c r="B21" s="113">
        <v>2168</v>
      </c>
      <c r="C21" s="113">
        <f t="shared" si="0"/>
        <v>-187</v>
      </c>
      <c r="D21" s="95">
        <v>14.95</v>
      </c>
      <c r="E21" s="95">
        <v>1.2233099999999999</v>
      </c>
      <c r="F21">
        <f t="shared" si="1"/>
        <v>5.589299999999997E-2</v>
      </c>
      <c r="G21">
        <f t="shared" si="2"/>
        <v>2.4433140261122867E-4</v>
      </c>
      <c r="H21" s="95">
        <v>2.3180000000000001</v>
      </c>
      <c r="I21" s="95"/>
      <c r="J21" s="94"/>
      <c r="K21" s="95">
        <v>915</v>
      </c>
      <c r="L21" s="95">
        <v>6.31</v>
      </c>
      <c r="M21" s="104">
        <v>248</v>
      </c>
      <c r="N21" s="95">
        <v>0.72829999999999995</v>
      </c>
      <c r="O21" s="95">
        <v>1.2654000000000001</v>
      </c>
      <c r="P21" s="95">
        <v>4.4607999999999999</v>
      </c>
      <c r="Q21" s="95">
        <v>352.81</v>
      </c>
      <c r="R21" s="95">
        <v>902.41</v>
      </c>
      <c r="S21" s="95">
        <v>0.77690000000000003</v>
      </c>
      <c r="T21" s="95">
        <v>0.77180000000000004</v>
      </c>
      <c r="U21" s="95">
        <v>4.7E-2</v>
      </c>
      <c r="V21" s="95">
        <v>0.92330000000000001</v>
      </c>
      <c r="W21" s="95">
        <v>1.9900000000000001E-2</v>
      </c>
      <c r="X21" s="95">
        <v>50.295999999999999</v>
      </c>
      <c r="Y21" s="95"/>
      <c r="Z21" s="95">
        <v>5.4999999999999997E-3</v>
      </c>
      <c r="AA21" s="95">
        <v>1.4200000000000001E-2</v>
      </c>
      <c r="AB21" s="95">
        <v>0</v>
      </c>
      <c r="AC21" s="95">
        <v>0.7641</v>
      </c>
      <c r="AD21" s="95">
        <v>0.1079</v>
      </c>
      <c r="AE21" s="95">
        <v>5.7599999999999998E-2</v>
      </c>
      <c r="AF21" s="95">
        <v>6.3E-3</v>
      </c>
      <c r="AG21" s="95">
        <v>1.84E-2</v>
      </c>
      <c r="AH21" s="95">
        <v>5.1999999999999998E-3</v>
      </c>
      <c r="AI21" s="95">
        <v>5.8999999999999999E-3</v>
      </c>
      <c r="AJ21" s="95">
        <v>4.7999999999999996E-3</v>
      </c>
      <c r="AK21" s="95">
        <v>0.01</v>
      </c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</row>
    <row r="22" spans="1:79">
      <c r="A22" s="151"/>
      <c r="B22" s="120">
        <v>1981</v>
      </c>
      <c r="C22" s="113">
        <f t="shared" si="0"/>
        <v>-187</v>
      </c>
      <c r="D22" s="95">
        <v>13.66</v>
      </c>
      <c r="E22" s="95">
        <v>1.2919179999999999</v>
      </c>
      <c r="F22">
        <f t="shared" si="1"/>
        <v>6.8608000000000002E-2</v>
      </c>
      <c r="G22">
        <f t="shared" si="2"/>
        <v>2.8398683239552308E-4</v>
      </c>
      <c r="H22" s="95">
        <v>2.2639999999999998</v>
      </c>
      <c r="I22" s="95"/>
      <c r="J22" s="94"/>
      <c r="K22" s="95">
        <v>615</v>
      </c>
      <c r="L22" s="95">
        <v>4.24</v>
      </c>
      <c r="M22" s="104">
        <v>248</v>
      </c>
      <c r="N22" s="95">
        <v>0.74319999999999997</v>
      </c>
      <c r="O22" s="95">
        <v>1.2192000000000001</v>
      </c>
      <c r="P22" s="95">
        <v>6.5281000000000002</v>
      </c>
      <c r="Q22" s="95">
        <v>262.39</v>
      </c>
      <c r="R22" s="95">
        <v>992.83</v>
      </c>
      <c r="S22" s="95">
        <v>0.7823</v>
      </c>
      <c r="T22" s="95">
        <v>0.77280000000000004</v>
      </c>
      <c r="U22" s="95">
        <v>3.1099999999999999E-2</v>
      </c>
      <c r="V22" s="95">
        <v>0.94420000000000004</v>
      </c>
      <c r="W22" s="95">
        <v>0.03</v>
      </c>
      <c r="X22" s="95">
        <v>33.307000000000002</v>
      </c>
      <c r="Y22" s="95"/>
      <c r="Z22" s="95">
        <v>4.7000000000000002E-3</v>
      </c>
      <c r="AA22" s="95">
        <v>1.44E-2</v>
      </c>
      <c r="AB22" s="95">
        <v>0</v>
      </c>
      <c r="AC22" s="95">
        <v>0.74760000000000004</v>
      </c>
      <c r="AD22" s="95">
        <v>0.1178</v>
      </c>
      <c r="AE22" s="95">
        <v>6.6799999999999998E-2</v>
      </c>
      <c r="AF22" s="95">
        <v>7.1000000000000004E-3</v>
      </c>
      <c r="AG22" s="95">
        <v>2.01E-2</v>
      </c>
      <c r="AH22" s="95">
        <v>5.1999999999999998E-3</v>
      </c>
      <c r="AI22" s="95">
        <v>5.4999999999999997E-3</v>
      </c>
      <c r="AJ22" s="95">
        <v>3.7000000000000002E-3</v>
      </c>
      <c r="AK22" s="95">
        <v>7.1000000000000004E-3</v>
      </c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</row>
    <row r="23" spans="1:79">
      <c r="A23" s="151"/>
      <c r="B23" s="121">
        <v>1794</v>
      </c>
      <c r="C23" s="113">
        <f t="shared" si="0"/>
        <v>-187</v>
      </c>
      <c r="D23" s="95">
        <v>12.37</v>
      </c>
      <c r="E23" s="95">
        <v>1.377394</v>
      </c>
      <c r="F23">
        <f t="shared" si="1"/>
        <v>8.5476000000000107E-2</v>
      </c>
      <c r="G23">
        <f t="shared" si="2"/>
        <v>3.3185196762212531E-4</v>
      </c>
      <c r="H23" s="95">
        <v>2.2101000000000002</v>
      </c>
      <c r="I23" s="95"/>
      <c r="J23" s="94"/>
      <c r="K23" s="95">
        <v>315</v>
      </c>
      <c r="L23" s="95">
        <v>2.17</v>
      </c>
      <c r="M23" s="104">
        <v>248</v>
      </c>
      <c r="N23" s="95">
        <v>0.7601</v>
      </c>
      <c r="O23" s="95">
        <v>1.1667000000000001</v>
      </c>
      <c r="P23" s="95">
        <v>12.464499999999999</v>
      </c>
      <c r="Q23" s="95">
        <v>166.07</v>
      </c>
      <c r="R23" s="95">
        <v>1089.1500000000001</v>
      </c>
      <c r="S23" s="95">
        <v>0.91249999999999998</v>
      </c>
      <c r="T23" s="95">
        <v>0.78510000000000002</v>
      </c>
      <c r="U23" s="95">
        <v>1.83E-2</v>
      </c>
      <c r="V23" s="95">
        <v>0.95860000000000001</v>
      </c>
      <c r="W23" s="95">
        <v>5.8200000000000002E-2</v>
      </c>
      <c r="X23" s="95">
        <v>17.170000000000002</v>
      </c>
      <c r="Y23" s="95"/>
      <c r="Z23" s="95">
        <v>1.2999999999999999E-3</v>
      </c>
      <c r="AA23" s="95">
        <v>1.6799999999999999E-2</v>
      </c>
      <c r="AB23" s="95">
        <v>0</v>
      </c>
      <c r="AC23" s="95">
        <v>0.62329999999999997</v>
      </c>
      <c r="AD23" s="95">
        <v>0.16889999999999999</v>
      </c>
      <c r="AE23" s="95">
        <v>0.10440000000000001</v>
      </c>
      <c r="AF23" s="95">
        <v>1.17E-2</v>
      </c>
      <c r="AG23" s="95">
        <v>3.4200000000000001E-2</v>
      </c>
      <c r="AH23" s="95">
        <v>9.4000000000000004E-3</v>
      </c>
      <c r="AI23" s="95">
        <v>1.04E-2</v>
      </c>
      <c r="AJ23" s="95">
        <v>7.1999999999999998E-3</v>
      </c>
      <c r="AK23" s="95">
        <v>1.2500000000000001E-2</v>
      </c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</row>
    <row r="24" spans="1:79">
      <c r="A24" s="151"/>
      <c r="B24" s="113">
        <v>1607</v>
      </c>
      <c r="C24" s="113">
        <f t="shared" si="0"/>
        <v>-187</v>
      </c>
      <c r="D24" s="95">
        <v>11.08</v>
      </c>
      <c r="E24" s="95">
        <v>1.485841</v>
      </c>
      <c r="F24">
        <f t="shared" si="1"/>
        <v>0.10844699999999996</v>
      </c>
      <c r="G24">
        <f t="shared" si="2"/>
        <v>3.903045354674035E-4</v>
      </c>
      <c r="H24" s="95">
        <v>2.1562000000000001</v>
      </c>
      <c r="I24" s="95"/>
      <c r="J24" s="94"/>
      <c r="K24" s="95">
        <v>215</v>
      </c>
      <c r="L24" s="95"/>
      <c r="M24" s="104">
        <v>248</v>
      </c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4" t="s">
        <v>262</v>
      </c>
      <c r="AM24" s="94" t="s">
        <v>263</v>
      </c>
      <c r="AN24" s="94" t="s">
        <v>264</v>
      </c>
      <c r="AO24" s="94" t="s">
        <v>265</v>
      </c>
      <c r="AP24" s="94" t="s">
        <v>266</v>
      </c>
      <c r="AQ24" s="94" t="s">
        <v>267</v>
      </c>
      <c r="AR24" s="94" t="s">
        <v>268</v>
      </c>
      <c r="AS24" s="94" t="s">
        <v>269</v>
      </c>
      <c r="AT24" s="94" t="s">
        <v>270</v>
      </c>
      <c r="AU24" s="94" t="s">
        <v>271</v>
      </c>
      <c r="AV24" s="94" t="s">
        <v>272</v>
      </c>
      <c r="AW24" s="94" t="s">
        <v>232</v>
      </c>
      <c r="AX24" s="94" t="s">
        <v>233</v>
      </c>
      <c r="AY24" s="94" t="s">
        <v>234</v>
      </c>
      <c r="AZ24" s="94" t="s">
        <v>235</v>
      </c>
      <c r="BA24" s="94" t="s">
        <v>236</v>
      </c>
      <c r="BB24" s="94" t="s">
        <v>237</v>
      </c>
      <c r="BC24" s="94" t="s">
        <v>238</v>
      </c>
      <c r="BD24" s="94" t="s">
        <v>239</v>
      </c>
      <c r="BE24" s="94" t="s">
        <v>240</v>
      </c>
      <c r="BF24" s="94" t="s">
        <v>241</v>
      </c>
      <c r="BG24" s="94" t="s">
        <v>242</v>
      </c>
      <c r="BH24" s="94" t="s">
        <v>243</v>
      </c>
      <c r="BI24" s="94" t="s">
        <v>244</v>
      </c>
      <c r="BJ24" s="94" t="s">
        <v>245</v>
      </c>
      <c r="BK24" s="94" t="s">
        <v>246</v>
      </c>
      <c r="BL24" s="94" t="s">
        <v>247</v>
      </c>
      <c r="BM24" s="94" t="s">
        <v>248</v>
      </c>
      <c r="BN24" s="94" t="s">
        <v>249</v>
      </c>
      <c r="BO24" s="94" t="s">
        <v>250</v>
      </c>
      <c r="BP24" s="94" t="s">
        <v>251</v>
      </c>
      <c r="BQ24" s="94" t="s">
        <v>252</v>
      </c>
      <c r="BR24" s="94" t="s">
        <v>253</v>
      </c>
      <c r="BS24" s="94" t="s">
        <v>254</v>
      </c>
      <c r="BT24" s="94" t="s">
        <v>255</v>
      </c>
      <c r="BU24" s="94" t="s">
        <v>256</v>
      </c>
      <c r="BV24" s="94" t="s">
        <v>257</v>
      </c>
      <c r="BW24" s="94" t="s">
        <v>258</v>
      </c>
      <c r="BX24" s="94" t="s">
        <v>259</v>
      </c>
      <c r="BY24" s="94" t="s">
        <v>260</v>
      </c>
      <c r="BZ24" s="94" t="s">
        <v>261</v>
      </c>
    </row>
    <row r="25" spans="1:79">
      <c r="A25" s="151"/>
      <c r="B25" s="113">
        <v>1420</v>
      </c>
      <c r="C25" s="113">
        <f t="shared" si="0"/>
        <v>-187</v>
      </c>
      <c r="D25" s="95">
        <v>9.7899999999999991</v>
      </c>
      <c r="E25" s="95">
        <v>1.626606</v>
      </c>
      <c r="F25">
        <f t="shared" si="1"/>
        <v>0.14076500000000003</v>
      </c>
      <c r="G25">
        <f t="shared" si="2"/>
        <v>4.6277587239638079E-4</v>
      </c>
      <c r="H25" s="95">
        <v>2.1021999999999998</v>
      </c>
      <c r="I25" s="95"/>
      <c r="J25" s="94"/>
      <c r="K25" s="113">
        <v>115</v>
      </c>
      <c r="L25" s="95"/>
      <c r="M25" s="104">
        <v>248</v>
      </c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4" t="s">
        <v>169</v>
      </c>
      <c r="AM25" s="94" t="s">
        <v>169</v>
      </c>
      <c r="AN25" s="94" t="s">
        <v>169</v>
      </c>
      <c r="AO25" s="94" t="s">
        <v>169</v>
      </c>
      <c r="AP25" s="94" t="s">
        <v>169</v>
      </c>
      <c r="AQ25" s="94" t="s">
        <v>169</v>
      </c>
      <c r="AR25" s="94" t="s">
        <v>169</v>
      </c>
      <c r="AS25" s="94" t="s">
        <v>169</v>
      </c>
      <c r="AT25" s="94" t="s">
        <v>169</v>
      </c>
      <c r="AU25" s="94" t="s">
        <v>169</v>
      </c>
      <c r="AV25" s="94" t="s">
        <v>169</v>
      </c>
      <c r="AW25" s="94" t="s">
        <v>169</v>
      </c>
      <c r="AX25" s="94" t="s">
        <v>169</v>
      </c>
      <c r="AY25" s="94" t="s">
        <v>169</v>
      </c>
      <c r="AZ25" s="94" t="s">
        <v>169</v>
      </c>
      <c r="BA25" s="94" t="s">
        <v>169</v>
      </c>
      <c r="BB25" s="94" t="s">
        <v>169</v>
      </c>
      <c r="BC25" s="94" t="s">
        <v>169</v>
      </c>
      <c r="BD25" s="94" t="s">
        <v>169</v>
      </c>
      <c r="BE25" s="94" t="s">
        <v>169</v>
      </c>
      <c r="BF25" s="94" t="s">
        <v>169</v>
      </c>
      <c r="BG25" s="94" t="s">
        <v>169</v>
      </c>
      <c r="BH25" s="94" t="s">
        <v>169</v>
      </c>
      <c r="BI25" s="94" t="s">
        <v>169</v>
      </c>
      <c r="BJ25" s="94" t="s">
        <v>169</v>
      </c>
      <c r="BK25" s="94" t="s">
        <v>169</v>
      </c>
      <c r="BL25" s="94" t="s">
        <v>169</v>
      </c>
      <c r="BM25" s="94" t="s">
        <v>169</v>
      </c>
      <c r="BN25" s="94" t="s">
        <v>169</v>
      </c>
      <c r="BO25" s="94" t="s">
        <v>169</v>
      </c>
      <c r="BP25" s="94" t="s">
        <v>169</v>
      </c>
      <c r="BQ25" s="94" t="s">
        <v>169</v>
      </c>
      <c r="BR25" s="94" t="s">
        <v>169</v>
      </c>
      <c r="BS25" s="94" t="s">
        <v>169</v>
      </c>
      <c r="BT25" s="94" t="s">
        <v>169</v>
      </c>
      <c r="BU25" s="94" t="s">
        <v>169</v>
      </c>
      <c r="BV25" s="94" t="s">
        <v>169</v>
      </c>
      <c r="BW25" s="94" t="s">
        <v>169</v>
      </c>
      <c r="BX25" s="94" t="s">
        <v>169</v>
      </c>
      <c r="BY25" s="94" t="s">
        <v>169</v>
      </c>
      <c r="BZ25" s="94" t="s">
        <v>169</v>
      </c>
    </row>
    <row r="26" spans="1:79">
      <c r="A26" s="151"/>
      <c r="B26" s="119">
        <v>1233</v>
      </c>
      <c r="C26" s="113">
        <f t="shared" si="0"/>
        <v>-187</v>
      </c>
      <c r="D26" s="95">
        <v>8.5</v>
      </c>
      <c r="E26" s="95">
        <v>1.814737</v>
      </c>
      <c r="F26">
        <f t="shared" si="1"/>
        <v>0.18813100000000005</v>
      </c>
      <c r="G26">
        <f t="shared" si="2"/>
        <v>5.5437682063144472E-4</v>
      </c>
      <c r="H26" s="95">
        <v>2.0482999999999998</v>
      </c>
      <c r="I26" s="95"/>
      <c r="J26" s="94"/>
      <c r="K26" s="119">
        <v>65</v>
      </c>
      <c r="L26" s="95"/>
      <c r="M26" s="104">
        <v>248</v>
      </c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4" t="s">
        <v>273</v>
      </c>
      <c r="AM26" s="94" t="s">
        <v>273</v>
      </c>
      <c r="AN26" s="94" t="s">
        <v>273</v>
      </c>
      <c r="AO26" s="94" t="s">
        <v>273</v>
      </c>
      <c r="AP26" s="94" t="s">
        <v>273</v>
      </c>
      <c r="AQ26" s="94" t="s">
        <v>273</v>
      </c>
      <c r="AR26" s="94" t="s">
        <v>273</v>
      </c>
      <c r="AS26" s="94" t="s">
        <v>273</v>
      </c>
      <c r="AT26" s="94" t="s">
        <v>273</v>
      </c>
      <c r="AU26" s="94" t="s">
        <v>273</v>
      </c>
      <c r="AV26" s="94" t="s">
        <v>273</v>
      </c>
      <c r="AW26" s="94" t="s">
        <v>273</v>
      </c>
      <c r="AX26" s="94" t="s">
        <v>273</v>
      </c>
      <c r="AY26" s="94" t="s">
        <v>273</v>
      </c>
      <c r="AZ26" s="94" t="s">
        <v>273</v>
      </c>
      <c r="BA26" s="94" t="s">
        <v>273</v>
      </c>
      <c r="BB26" s="94" t="s">
        <v>273</v>
      </c>
      <c r="BC26" s="94" t="s">
        <v>273</v>
      </c>
      <c r="BD26" s="94" t="s">
        <v>273</v>
      </c>
      <c r="BE26" s="94" t="s">
        <v>273</v>
      </c>
      <c r="BF26" s="94" t="s">
        <v>273</v>
      </c>
      <c r="BG26" s="94" t="s">
        <v>273</v>
      </c>
      <c r="BH26" s="94" t="s">
        <v>273</v>
      </c>
      <c r="BI26" s="94" t="s">
        <v>273</v>
      </c>
      <c r="BJ26" s="94" t="s">
        <v>273</v>
      </c>
      <c r="BK26" s="94" t="s">
        <v>273</v>
      </c>
      <c r="BL26" s="94" t="s">
        <v>273</v>
      </c>
      <c r="BM26" s="94" t="s">
        <v>273</v>
      </c>
      <c r="BN26" s="94" t="s">
        <v>273</v>
      </c>
      <c r="BO26" s="94" t="s">
        <v>273</v>
      </c>
      <c r="BP26" s="94" t="s">
        <v>273</v>
      </c>
      <c r="BQ26" s="94" t="s">
        <v>273</v>
      </c>
      <c r="BR26" s="94" t="s">
        <v>273</v>
      </c>
      <c r="BS26" s="94" t="s">
        <v>273</v>
      </c>
      <c r="BT26" s="94" t="s">
        <v>273</v>
      </c>
      <c r="BU26" s="94" t="s">
        <v>273</v>
      </c>
      <c r="BV26" s="94" t="s">
        <v>273</v>
      </c>
      <c r="BW26" s="94" t="s">
        <v>273</v>
      </c>
      <c r="BX26" s="94" t="s">
        <v>273</v>
      </c>
      <c r="BY26" s="94" t="s">
        <v>273</v>
      </c>
      <c r="BZ26" s="94" t="s">
        <v>273</v>
      </c>
    </row>
    <row r="27" spans="1:79">
      <c r="A27" s="151"/>
      <c r="B27" s="119">
        <v>1046</v>
      </c>
      <c r="C27" s="113">
        <f t="shared" si="0"/>
        <v>-187</v>
      </c>
      <c r="D27" s="95">
        <v>7.21</v>
      </c>
      <c r="E27" s="95">
        <v>2.076095</v>
      </c>
      <c r="F27">
        <f t="shared" si="1"/>
        <v>0.26135799999999998</v>
      </c>
      <c r="G27">
        <f t="shared" si="2"/>
        <v>6.7320443603802497E-4</v>
      </c>
      <c r="H27" s="95">
        <v>1.9944</v>
      </c>
      <c r="I27" s="95"/>
      <c r="J27" s="94"/>
      <c r="K27" s="95">
        <v>15</v>
      </c>
      <c r="L27" s="95">
        <v>0.1</v>
      </c>
      <c r="M27" s="104">
        <v>248</v>
      </c>
      <c r="N27" s="95">
        <v>0.79379999999999995</v>
      </c>
      <c r="O27" s="95">
        <v>1.0578000000000001</v>
      </c>
      <c r="P27" s="95">
        <v>152.40260000000001</v>
      </c>
      <c r="Q27" s="95">
        <v>0</v>
      </c>
      <c r="R27" s="95">
        <v>1255.22</v>
      </c>
      <c r="S27" s="95">
        <v>1.5163</v>
      </c>
      <c r="T27" s="95">
        <v>0.88190000000000002</v>
      </c>
      <c r="U27" s="95">
        <v>1.4E-3</v>
      </c>
      <c r="V27" s="95">
        <v>0.99439999999999995</v>
      </c>
      <c r="W27" s="95">
        <v>0.67700000000000005</v>
      </c>
      <c r="X27" s="95">
        <v>1.4770000000000001</v>
      </c>
      <c r="Y27" s="95"/>
      <c r="Z27" s="95">
        <v>1E-4</v>
      </c>
      <c r="AA27" s="95">
        <v>1.0999999999999999E-2</v>
      </c>
      <c r="AB27" s="95">
        <v>0</v>
      </c>
      <c r="AC27" s="95">
        <v>0.25580000000000003</v>
      </c>
      <c r="AD27" s="95">
        <v>0.18870000000000001</v>
      </c>
      <c r="AE27" s="95">
        <v>0.21010000000000001</v>
      </c>
      <c r="AF27" s="95">
        <v>3.3700000000000001E-2</v>
      </c>
      <c r="AG27" s="95">
        <v>0.11260000000000001</v>
      </c>
      <c r="AH27" s="95">
        <v>4.0099999999999997E-2</v>
      </c>
      <c r="AI27" s="95">
        <v>4.7E-2</v>
      </c>
      <c r="AJ27" s="95">
        <v>3.78E-2</v>
      </c>
      <c r="AK27" s="95">
        <v>6.3E-2</v>
      </c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4"/>
      <c r="BM27" s="94"/>
      <c r="BN27" s="94"/>
      <c r="BO27" s="94"/>
    </row>
    <row r="28" spans="1:79">
      <c r="A28" s="151"/>
      <c r="B28" s="119">
        <v>859</v>
      </c>
      <c r="C28" s="113">
        <f t="shared" si="0"/>
        <v>-187</v>
      </c>
      <c r="D28" s="95">
        <v>5.92</v>
      </c>
      <c r="E28" s="95">
        <v>2.4591270000000001</v>
      </c>
      <c r="F28">
        <f t="shared" si="1"/>
        <v>0.38303200000000004</v>
      </c>
      <c r="G28">
        <f t="shared" si="2"/>
        <v>8.3293765032901596E-4</v>
      </c>
      <c r="H28" s="95">
        <v>1.9403999999999999</v>
      </c>
      <c r="I28" s="95"/>
      <c r="J28" s="94"/>
      <c r="K28" s="95">
        <v>15</v>
      </c>
      <c r="L28" s="95">
        <v>0.1</v>
      </c>
      <c r="M28" s="104">
        <v>60</v>
      </c>
      <c r="N28" s="99">
        <v>0.83409999999999995</v>
      </c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10"/>
      <c r="AL28" s="145">
        <v>0</v>
      </c>
      <c r="AM28" s="145">
        <v>0</v>
      </c>
      <c r="AN28" s="145">
        <v>0</v>
      </c>
      <c r="AO28" s="145">
        <v>0</v>
      </c>
      <c r="AP28" s="145">
        <v>2.3E-3</v>
      </c>
      <c r="AQ28" s="145">
        <v>1.3100000000000001E-2</v>
      </c>
      <c r="AR28" s="145">
        <v>5.0000000000000001E-3</v>
      </c>
      <c r="AS28" s="145">
        <v>2.47E-2</v>
      </c>
      <c r="AT28" s="145">
        <v>1.9599999999999999E-2</v>
      </c>
      <c r="AU28" s="145">
        <v>2.9100000000000001E-2</v>
      </c>
      <c r="AV28" s="145">
        <v>5.0299999999999997E-2</v>
      </c>
      <c r="AW28" s="145">
        <v>9.4899999999999998E-2</v>
      </c>
      <c r="AX28" s="145">
        <v>0.1202</v>
      </c>
      <c r="AY28" s="145">
        <v>7.4200000000000002E-2</v>
      </c>
      <c r="AZ28" s="145">
        <v>6.4199999999999993E-2</v>
      </c>
      <c r="BA28" s="145">
        <v>5.2699999999999997E-2</v>
      </c>
      <c r="BB28" s="145">
        <v>4.48E-2</v>
      </c>
      <c r="BC28" s="145">
        <v>4.5600000000000002E-2</v>
      </c>
      <c r="BD28" s="145">
        <v>3.9E-2</v>
      </c>
      <c r="BE28" s="145">
        <v>3.4000000000000002E-2</v>
      </c>
      <c r="BF28" s="145">
        <v>2.8299999999999999E-2</v>
      </c>
      <c r="BG28" s="145">
        <v>2.53E-2</v>
      </c>
      <c r="BH28" s="145">
        <v>2.4199999999999999E-2</v>
      </c>
      <c r="BI28" s="145">
        <v>2.2100000000000002E-2</v>
      </c>
      <c r="BJ28" s="145">
        <v>1.7399999999999999E-2</v>
      </c>
      <c r="BK28" s="145">
        <v>1.5800000000000002E-2</v>
      </c>
      <c r="BL28" s="145">
        <v>1.4E-2</v>
      </c>
      <c r="BM28" s="145">
        <v>1.2699999999999999E-2</v>
      </c>
      <c r="BN28" s="145">
        <v>1.15E-2</v>
      </c>
      <c r="BO28" s="145">
        <v>1.03E-2</v>
      </c>
      <c r="BP28" s="145">
        <v>8.9999999999999993E-3</v>
      </c>
      <c r="BQ28" s="145">
        <v>8.5000000000000006E-3</v>
      </c>
      <c r="BR28" s="145">
        <v>7.9000000000000008E-3</v>
      </c>
      <c r="BS28" s="145">
        <v>7.1000000000000004E-3</v>
      </c>
      <c r="BT28" s="145">
        <v>6.1999999999999998E-3</v>
      </c>
      <c r="BU28" s="145">
        <v>5.7000000000000002E-3</v>
      </c>
      <c r="BV28" s="145">
        <v>5.1000000000000004E-3</v>
      </c>
      <c r="BW28" s="145">
        <v>4.4999999999999997E-3</v>
      </c>
      <c r="BX28" s="145">
        <v>4.3E-3</v>
      </c>
      <c r="BY28" s="145">
        <v>3.7000000000000002E-3</v>
      </c>
      <c r="BZ28" s="145">
        <v>4.2500000000000003E-2</v>
      </c>
      <c r="CA28" s="145"/>
    </row>
    <row r="29" spans="1:79">
      <c r="A29" s="151"/>
      <c r="B29" s="119">
        <v>672</v>
      </c>
      <c r="C29" s="113">
        <f t="shared" si="0"/>
        <v>-187</v>
      </c>
      <c r="D29" s="95">
        <v>4.63</v>
      </c>
      <c r="E29" s="95">
        <v>3.0663279999999999</v>
      </c>
      <c r="F29">
        <f t="shared" si="1"/>
        <v>0.60720099999999988</v>
      </c>
      <c r="G29">
        <f t="shared" si="2"/>
        <v>1.0589422172458372E-3</v>
      </c>
      <c r="H29" s="95">
        <v>1.8865000000000001</v>
      </c>
      <c r="I29" s="95"/>
      <c r="J29" s="94"/>
      <c r="K29" s="122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109">
        <f>+AL28*100</f>
        <v>0</v>
      </c>
      <c r="AM29" s="109">
        <f t="shared" ref="AM29:BZ29" si="3">+AM28*100</f>
        <v>0</v>
      </c>
      <c r="AN29" s="109">
        <f t="shared" si="3"/>
        <v>0</v>
      </c>
      <c r="AO29" s="109">
        <f t="shared" si="3"/>
        <v>0</v>
      </c>
      <c r="AP29" s="109">
        <f t="shared" si="3"/>
        <v>0.22999999999999998</v>
      </c>
      <c r="AQ29" s="109">
        <f t="shared" si="3"/>
        <v>1.31</v>
      </c>
      <c r="AR29" s="109">
        <f t="shared" si="3"/>
        <v>0.5</v>
      </c>
      <c r="AS29" s="109">
        <f t="shared" si="3"/>
        <v>2.4699999999999998</v>
      </c>
      <c r="AT29" s="109">
        <f t="shared" si="3"/>
        <v>1.96</v>
      </c>
      <c r="AU29" s="109">
        <f t="shared" si="3"/>
        <v>2.91</v>
      </c>
      <c r="AV29" s="109">
        <f t="shared" si="3"/>
        <v>5.0299999999999994</v>
      </c>
      <c r="AW29" s="109">
        <f t="shared" si="3"/>
        <v>9.49</v>
      </c>
      <c r="AX29" s="109">
        <f t="shared" si="3"/>
        <v>12.02</v>
      </c>
      <c r="AY29" s="109">
        <f t="shared" si="3"/>
        <v>7.42</v>
      </c>
      <c r="AZ29" s="109">
        <f t="shared" si="3"/>
        <v>6.419999999999999</v>
      </c>
      <c r="BA29" s="109">
        <f t="shared" si="3"/>
        <v>5.27</v>
      </c>
      <c r="BB29" s="109">
        <f t="shared" si="3"/>
        <v>4.4799999999999995</v>
      </c>
      <c r="BC29" s="109">
        <f t="shared" si="3"/>
        <v>4.5600000000000005</v>
      </c>
      <c r="BD29" s="109">
        <f t="shared" si="3"/>
        <v>3.9</v>
      </c>
      <c r="BE29" s="109">
        <f t="shared" si="3"/>
        <v>3.4000000000000004</v>
      </c>
      <c r="BF29" s="109">
        <f t="shared" si="3"/>
        <v>2.83</v>
      </c>
      <c r="BG29" s="109">
        <f t="shared" si="3"/>
        <v>2.5299999999999998</v>
      </c>
      <c r="BH29" s="109">
        <f t="shared" si="3"/>
        <v>2.42</v>
      </c>
      <c r="BI29" s="109">
        <f t="shared" si="3"/>
        <v>2.21</v>
      </c>
      <c r="BJ29" s="109">
        <f t="shared" si="3"/>
        <v>1.7399999999999998</v>
      </c>
      <c r="BK29" s="109">
        <f t="shared" si="3"/>
        <v>1.58</v>
      </c>
      <c r="BL29" s="109">
        <f t="shared" si="3"/>
        <v>1.4000000000000001</v>
      </c>
      <c r="BM29" s="109">
        <f t="shared" si="3"/>
        <v>1.27</v>
      </c>
      <c r="BN29" s="109">
        <f t="shared" si="3"/>
        <v>1.1499999999999999</v>
      </c>
      <c r="BO29" s="109">
        <f t="shared" si="3"/>
        <v>1.03</v>
      </c>
      <c r="BP29" s="109">
        <f t="shared" si="3"/>
        <v>0.89999999999999991</v>
      </c>
      <c r="BQ29" s="109">
        <f t="shared" si="3"/>
        <v>0.85000000000000009</v>
      </c>
      <c r="BR29" s="109">
        <f t="shared" si="3"/>
        <v>0.79</v>
      </c>
      <c r="BS29" s="109">
        <f t="shared" si="3"/>
        <v>0.71000000000000008</v>
      </c>
      <c r="BT29" s="109">
        <f t="shared" si="3"/>
        <v>0.62</v>
      </c>
      <c r="BU29" s="109">
        <f t="shared" si="3"/>
        <v>0.57000000000000006</v>
      </c>
      <c r="BV29" s="109">
        <f t="shared" si="3"/>
        <v>0.51</v>
      </c>
      <c r="BW29" s="109">
        <f t="shared" si="3"/>
        <v>0.44999999999999996</v>
      </c>
      <c r="BX29" s="109">
        <f t="shared" si="3"/>
        <v>0.43</v>
      </c>
      <c r="BY29" s="109">
        <f t="shared" si="3"/>
        <v>0.37</v>
      </c>
      <c r="BZ29" s="109">
        <f t="shared" si="3"/>
        <v>4.25</v>
      </c>
      <c r="CA29" s="109"/>
    </row>
    <row r="30" spans="1:79">
      <c r="A30" s="151"/>
      <c r="B30" s="113">
        <v>485</v>
      </c>
      <c r="C30" s="113">
        <f t="shared" si="0"/>
        <v>-187</v>
      </c>
      <c r="D30" s="95">
        <v>3.34</v>
      </c>
      <c r="E30" s="95">
        <v>4.1585390000000002</v>
      </c>
      <c r="F30">
        <f t="shared" si="1"/>
        <v>1.0922110000000003</v>
      </c>
      <c r="G30">
        <f t="shared" si="2"/>
        <v>1.4045078174713187E-3</v>
      </c>
      <c r="H30" s="95">
        <v>1.8326</v>
      </c>
      <c r="I30" s="95"/>
      <c r="J30" s="94"/>
      <c r="K30" s="123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</row>
    <row r="31" spans="1:79">
      <c r="K31" s="23"/>
      <c r="L31" s="23"/>
      <c r="M31" s="23"/>
    </row>
  </sheetData>
  <mergeCells count="6">
    <mergeCell ref="S2:X2"/>
    <mergeCell ref="B3:D3"/>
    <mergeCell ref="A8:A14"/>
    <mergeCell ref="A16:A30"/>
    <mergeCell ref="K3:L3"/>
    <mergeCell ref="N2:R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AL47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H61" sqref="H61"/>
    </sheetView>
  </sheetViews>
  <sheetFormatPr defaultRowHeight="14.5"/>
  <cols>
    <col min="1" max="1" width="13.81640625" bestFit="1" customWidth="1"/>
  </cols>
  <sheetData>
    <row r="1" spans="1:18" ht="18.5">
      <c r="A1" s="10" t="s">
        <v>42</v>
      </c>
    </row>
    <row r="2" spans="1:18" ht="4.5" customHeight="1">
      <c r="I2" s="8"/>
      <c r="J2" s="8"/>
      <c r="K2" s="8"/>
      <c r="L2" s="8"/>
      <c r="M2" s="8"/>
      <c r="N2" s="8"/>
      <c r="O2" s="8"/>
      <c r="P2" s="8"/>
    </row>
    <row r="3" spans="1:18">
      <c r="A3" s="45" t="s">
        <v>40</v>
      </c>
      <c r="B3" s="45" t="s">
        <v>41</v>
      </c>
      <c r="C3" s="45" t="s">
        <v>54</v>
      </c>
      <c r="D3" s="146" t="s">
        <v>36</v>
      </c>
      <c r="E3" s="146"/>
      <c r="F3" s="146"/>
      <c r="G3" s="146"/>
      <c r="H3" s="146"/>
      <c r="I3" s="146" t="s">
        <v>38</v>
      </c>
      <c r="J3" s="146"/>
      <c r="K3" s="146"/>
      <c r="L3" s="146"/>
      <c r="M3" s="146"/>
      <c r="N3" s="146" t="s">
        <v>39</v>
      </c>
      <c r="O3" s="146"/>
      <c r="P3" s="146"/>
    </row>
    <row r="4" spans="1:18" ht="15" thickBot="1">
      <c r="A4" s="46"/>
      <c r="B4" s="46"/>
      <c r="C4" s="46"/>
      <c r="D4" s="47" t="s">
        <v>35</v>
      </c>
      <c r="E4" s="47" t="s">
        <v>37</v>
      </c>
      <c r="F4" s="47" t="s">
        <v>41</v>
      </c>
      <c r="G4" s="47" t="s">
        <v>54</v>
      </c>
      <c r="H4" s="47" t="s">
        <v>55</v>
      </c>
      <c r="I4" s="47" t="s">
        <v>35</v>
      </c>
      <c r="J4" s="47" t="s">
        <v>37</v>
      </c>
      <c r="K4" s="47" t="s">
        <v>41</v>
      </c>
      <c r="L4" s="47" t="s">
        <v>54</v>
      </c>
      <c r="M4" s="47"/>
      <c r="N4" s="47" t="s">
        <v>35</v>
      </c>
      <c r="O4" s="47" t="s">
        <v>37</v>
      </c>
      <c r="P4" s="47" t="s">
        <v>41</v>
      </c>
    </row>
    <row r="5" spans="1:18" ht="15" thickTop="1">
      <c r="A5" s="6" t="s">
        <v>1</v>
      </c>
      <c r="B5" s="13">
        <v>28.01</v>
      </c>
      <c r="C5" s="7">
        <v>0.80900000000000005</v>
      </c>
      <c r="D5" s="7">
        <v>0.36899999999999999</v>
      </c>
      <c r="E5" s="7">
        <v>0.28000000000000003</v>
      </c>
      <c r="F5" s="13">
        <v>28.01</v>
      </c>
      <c r="G5" s="7">
        <v>0.80900000000000005</v>
      </c>
      <c r="H5" s="7"/>
      <c r="I5" s="7">
        <v>8.0000000000000002E-3</v>
      </c>
      <c r="J5" s="7">
        <v>1E-3</v>
      </c>
      <c r="K5" s="13">
        <v>28.01</v>
      </c>
      <c r="L5" s="7">
        <v>0.80900000000000005</v>
      </c>
      <c r="M5" s="7"/>
      <c r="N5" s="7">
        <v>0.41599999999999998</v>
      </c>
      <c r="O5" s="7">
        <v>0.53100000000000003</v>
      </c>
      <c r="P5" s="7">
        <v>28.013000000000002</v>
      </c>
      <c r="R5" s="1"/>
    </row>
    <row r="6" spans="1:18">
      <c r="A6" s="4" t="s">
        <v>2</v>
      </c>
      <c r="B6" s="14">
        <v>44.01</v>
      </c>
      <c r="C6" s="5">
        <v>0.81799999999999995</v>
      </c>
      <c r="D6" s="5">
        <v>0.82599999999999996</v>
      </c>
      <c r="E6" s="5">
        <v>0.98399999999999999</v>
      </c>
      <c r="F6" s="14">
        <v>44.01</v>
      </c>
      <c r="G6" s="5">
        <v>0.81799999999999995</v>
      </c>
      <c r="H6" s="5"/>
      <c r="I6" s="5">
        <v>8.1000000000000003E-2</v>
      </c>
      <c r="J6" s="5">
        <v>2.3E-2</v>
      </c>
      <c r="K6" s="13">
        <v>44.01</v>
      </c>
      <c r="L6" s="5">
        <v>0.81799999999999995</v>
      </c>
      <c r="M6" s="5"/>
      <c r="N6" s="5">
        <v>0.92200000000000004</v>
      </c>
      <c r="O6" s="5">
        <v>1.849</v>
      </c>
      <c r="P6" s="5">
        <v>44.01</v>
      </c>
      <c r="R6" s="1"/>
    </row>
    <row r="7" spans="1:18">
      <c r="A7" s="4" t="s">
        <v>0</v>
      </c>
      <c r="B7" s="14">
        <v>34.08</v>
      </c>
      <c r="C7" s="5">
        <v>0.80100000000000005</v>
      </c>
      <c r="D7" s="5">
        <v>0</v>
      </c>
      <c r="E7" s="5">
        <v>0</v>
      </c>
      <c r="F7" s="14">
        <v>34.08</v>
      </c>
      <c r="G7" s="5">
        <v>0.80100000000000005</v>
      </c>
      <c r="H7" s="5"/>
      <c r="I7" s="5">
        <v>0</v>
      </c>
      <c r="J7" s="5">
        <v>0</v>
      </c>
      <c r="K7" s="14">
        <v>34.08</v>
      </c>
      <c r="L7" s="5">
        <v>0.80100000000000005</v>
      </c>
      <c r="M7" s="5"/>
      <c r="N7" s="5">
        <v>0</v>
      </c>
      <c r="O7" s="5">
        <v>0</v>
      </c>
      <c r="P7" s="5">
        <v>34.082000000000001</v>
      </c>
      <c r="R7" s="1"/>
    </row>
    <row r="8" spans="1:18">
      <c r="A8" s="4" t="s">
        <v>3</v>
      </c>
      <c r="B8" s="14">
        <v>16.04</v>
      </c>
      <c r="C8" s="5">
        <v>0.3</v>
      </c>
      <c r="D8" s="5">
        <v>67.227000000000004</v>
      </c>
      <c r="E8" s="5">
        <v>29.196000000000002</v>
      </c>
      <c r="F8" s="14">
        <v>16.04</v>
      </c>
      <c r="G8" s="5">
        <v>0.3</v>
      </c>
      <c r="H8" s="5"/>
      <c r="I8" s="5">
        <v>3.0990000000000002</v>
      </c>
      <c r="J8" s="5">
        <v>0.32400000000000001</v>
      </c>
      <c r="K8" s="14">
        <v>16.04</v>
      </c>
      <c r="L8" s="5">
        <v>0.3</v>
      </c>
      <c r="M8" s="5"/>
      <c r="N8" s="5">
        <v>75.48</v>
      </c>
      <c r="O8" s="5">
        <v>55.176000000000002</v>
      </c>
      <c r="P8" s="5">
        <v>16.042999999999999</v>
      </c>
      <c r="R8" s="1"/>
    </row>
    <row r="9" spans="1:18">
      <c r="A9" s="4" t="s">
        <v>4</v>
      </c>
      <c r="B9" s="14">
        <v>30.07</v>
      </c>
      <c r="C9" s="5">
        <v>0.35599999999999998</v>
      </c>
      <c r="D9" s="5">
        <v>11.57</v>
      </c>
      <c r="E9" s="5">
        <v>9.4179999999999993</v>
      </c>
      <c r="F9" s="14">
        <v>30.07</v>
      </c>
      <c r="G9" s="5">
        <v>0.35599999999999998</v>
      </c>
      <c r="H9" s="5"/>
      <c r="I9" s="5">
        <v>2.3610000000000002</v>
      </c>
      <c r="J9" s="5">
        <v>0.46300000000000002</v>
      </c>
      <c r="K9" s="14">
        <v>30.07</v>
      </c>
      <c r="L9" s="5">
        <v>0.35599999999999998</v>
      </c>
      <c r="M9" s="5"/>
      <c r="N9" s="5">
        <v>12.755000000000001</v>
      </c>
      <c r="O9" s="5">
        <v>17.475999999999999</v>
      </c>
      <c r="P9" s="5">
        <v>30.07</v>
      </c>
      <c r="R9" s="1"/>
    </row>
    <row r="10" spans="1:18">
      <c r="A10" s="4" t="s">
        <v>5</v>
      </c>
      <c r="B10" s="14">
        <v>44.1</v>
      </c>
      <c r="C10" s="5">
        <v>0.50700000000000001</v>
      </c>
      <c r="D10" s="5">
        <v>5.992</v>
      </c>
      <c r="E10" s="5">
        <v>7.1529999999999996</v>
      </c>
      <c r="F10" s="14">
        <v>44.1</v>
      </c>
      <c r="G10" s="5">
        <v>0.50700000000000001</v>
      </c>
      <c r="H10" s="5"/>
      <c r="I10" s="5">
        <v>3.173</v>
      </c>
      <c r="J10" s="5">
        <v>0.91200000000000003</v>
      </c>
      <c r="K10" s="14">
        <v>44.1</v>
      </c>
      <c r="L10" s="5">
        <v>0.50700000000000001</v>
      </c>
      <c r="M10" s="5"/>
      <c r="N10" s="5">
        <v>6.3550000000000004</v>
      </c>
      <c r="O10" s="5">
        <v>12.769</v>
      </c>
      <c r="P10" s="5">
        <v>44.097000000000001</v>
      </c>
      <c r="R10" s="1"/>
    </row>
    <row r="11" spans="1:18">
      <c r="A11" s="4" t="s">
        <v>6</v>
      </c>
      <c r="B11" s="14">
        <v>58.12</v>
      </c>
      <c r="C11" s="5">
        <v>0.56299999999999994</v>
      </c>
      <c r="D11" s="5">
        <v>0.80500000000000005</v>
      </c>
      <c r="E11" s="5">
        <v>1.266</v>
      </c>
      <c r="F11" s="14">
        <v>58.12</v>
      </c>
      <c r="G11" s="5">
        <v>0.56299999999999994</v>
      </c>
      <c r="H11" s="5"/>
      <c r="I11" s="5">
        <v>0.85699999999999998</v>
      </c>
      <c r="J11" s="5">
        <v>0.32500000000000001</v>
      </c>
      <c r="K11" s="14">
        <v>58.12</v>
      </c>
      <c r="L11" s="5">
        <v>0.56299999999999994</v>
      </c>
      <c r="M11" s="5"/>
      <c r="N11" s="5">
        <v>0.79800000000000004</v>
      </c>
      <c r="O11" s="5">
        <v>2.1150000000000002</v>
      </c>
      <c r="P11" s="5">
        <v>58.122999999999998</v>
      </c>
      <c r="R11" s="1"/>
    </row>
    <row r="12" spans="1:18">
      <c r="A12" s="4" t="s">
        <v>7</v>
      </c>
      <c r="B12" s="14">
        <v>58.12</v>
      </c>
      <c r="C12" s="5">
        <v>0.58399999999999996</v>
      </c>
      <c r="D12" s="5">
        <v>1.9319999999999999</v>
      </c>
      <c r="E12" s="5">
        <v>3.0409999999999999</v>
      </c>
      <c r="F12" s="14">
        <v>58.12</v>
      </c>
      <c r="G12" s="5">
        <v>0.58399999999999996</v>
      </c>
      <c r="H12" s="5"/>
      <c r="I12" s="5">
        <v>2.9540000000000002</v>
      </c>
      <c r="J12" s="5">
        <v>1.119</v>
      </c>
      <c r="K12" s="14">
        <v>58.12</v>
      </c>
      <c r="L12" s="5">
        <v>0.58399999999999996</v>
      </c>
      <c r="M12" s="5"/>
      <c r="N12" s="5">
        <v>1.8009999999999999</v>
      </c>
      <c r="O12" s="5">
        <v>4.7690000000000001</v>
      </c>
      <c r="P12" s="5">
        <v>58.122999999999998</v>
      </c>
      <c r="R12" s="1"/>
    </row>
    <row r="13" spans="1:18">
      <c r="A13" s="4" t="s">
        <v>8</v>
      </c>
      <c r="B13" s="14">
        <v>72.150000000000006</v>
      </c>
      <c r="C13" s="5">
        <v>0.64200000000000002</v>
      </c>
      <c r="D13" s="5">
        <v>0.68500000000000005</v>
      </c>
      <c r="E13" s="5">
        <v>1.337</v>
      </c>
      <c r="F13" s="14">
        <v>72.150000000000006</v>
      </c>
      <c r="G13" s="5">
        <v>0.624</v>
      </c>
      <c r="H13" s="5"/>
      <c r="I13" s="5">
        <v>2.1659999999999999</v>
      </c>
      <c r="J13" s="5">
        <v>1.0189999999999999</v>
      </c>
      <c r="K13" s="14">
        <v>72.150000000000006</v>
      </c>
      <c r="L13" s="5">
        <v>0.624</v>
      </c>
      <c r="M13" s="5"/>
      <c r="N13" s="5">
        <v>0.49399999999999999</v>
      </c>
      <c r="O13" s="5">
        <v>1.625</v>
      </c>
      <c r="P13" s="5">
        <v>72.150000000000006</v>
      </c>
      <c r="R13" s="1"/>
    </row>
    <row r="14" spans="1:18">
      <c r="A14" s="4" t="s">
        <v>9</v>
      </c>
      <c r="B14" s="14">
        <v>72.150000000000006</v>
      </c>
      <c r="C14" s="5">
        <v>0.63100000000000001</v>
      </c>
      <c r="D14" s="5">
        <v>0.753</v>
      </c>
      <c r="E14" s="5">
        <v>1.47</v>
      </c>
      <c r="F14" s="14">
        <v>72.150000000000006</v>
      </c>
      <c r="G14" s="5">
        <v>0.63100000000000001</v>
      </c>
      <c r="H14" s="5"/>
      <c r="I14" s="5">
        <v>3.22</v>
      </c>
      <c r="J14" s="5">
        <v>1.514</v>
      </c>
      <c r="K14" s="14">
        <v>72.150000000000006</v>
      </c>
      <c r="L14" s="5">
        <v>0.63100000000000001</v>
      </c>
      <c r="M14" s="5"/>
      <c r="N14" s="5">
        <v>0.435</v>
      </c>
      <c r="O14" s="5">
        <v>1.43</v>
      </c>
      <c r="P14" s="5">
        <v>72.150000000000006</v>
      </c>
      <c r="R14" s="1"/>
    </row>
    <row r="15" spans="1:18">
      <c r="A15" s="4" t="s">
        <v>10</v>
      </c>
      <c r="B15" s="14">
        <v>86.18</v>
      </c>
      <c r="C15" s="5">
        <v>0.66400000000000003</v>
      </c>
      <c r="D15" s="5">
        <v>0.88700000000000001</v>
      </c>
      <c r="E15" s="5">
        <v>2.0680000000000001</v>
      </c>
      <c r="F15" s="14">
        <v>86.18</v>
      </c>
      <c r="G15" s="5">
        <v>0.66400000000000003</v>
      </c>
      <c r="H15" s="5"/>
      <c r="I15" s="5">
        <v>5.6689999999999996</v>
      </c>
      <c r="J15" s="5">
        <v>3.1840000000000002</v>
      </c>
      <c r="K15" s="14">
        <v>86.18</v>
      </c>
      <c r="L15" s="5">
        <v>0.66400000000000003</v>
      </c>
      <c r="M15" s="5"/>
      <c r="N15" s="5">
        <v>0.27100000000000002</v>
      </c>
      <c r="O15" s="5">
        <v>1.0649999999999999</v>
      </c>
      <c r="P15" s="5">
        <v>86.177000000000007</v>
      </c>
      <c r="R15" s="1"/>
    </row>
    <row r="16" spans="1:18">
      <c r="A16" s="4" t="s">
        <v>11</v>
      </c>
      <c r="B16" s="14">
        <v>92.46</v>
      </c>
      <c r="C16" s="5">
        <v>0.71799999999999997</v>
      </c>
      <c r="D16" s="5">
        <v>1.3120000000000001</v>
      </c>
      <c r="E16" s="5">
        <v>3.2850000000000001</v>
      </c>
      <c r="F16" s="14">
        <v>92.46</v>
      </c>
      <c r="G16" s="5">
        <v>0.71799999999999997</v>
      </c>
      <c r="H16" s="5"/>
      <c r="I16" s="5">
        <v>10.135</v>
      </c>
      <c r="J16" s="5">
        <v>6.1239999999999997</v>
      </c>
      <c r="K16" s="14">
        <v>92.72</v>
      </c>
      <c r="L16" s="5">
        <v>0.72199999999999998</v>
      </c>
      <c r="M16" s="5"/>
      <c r="N16" s="5">
        <v>0.17699999999999999</v>
      </c>
      <c r="O16" s="5">
        <v>0.72799999999999998</v>
      </c>
      <c r="P16" s="5">
        <v>90.497</v>
      </c>
      <c r="R16" s="1"/>
    </row>
    <row r="17" spans="1:18">
      <c r="A17" s="4" t="s">
        <v>12</v>
      </c>
      <c r="B17" s="14">
        <v>105.31</v>
      </c>
      <c r="C17" s="5">
        <v>0.745</v>
      </c>
      <c r="D17" s="5">
        <v>1.544</v>
      </c>
      <c r="E17" s="5">
        <v>4.4000000000000004</v>
      </c>
      <c r="F17" s="14">
        <v>105.31</v>
      </c>
      <c r="G17" s="5">
        <v>0.745</v>
      </c>
      <c r="H17" s="5"/>
      <c r="I17" s="5">
        <v>12.993</v>
      </c>
      <c r="J17" s="5">
        <v>8.93</v>
      </c>
      <c r="K17" s="14">
        <v>105.46</v>
      </c>
      <c r="L17" s="5">
        <v>0.746</v>
      </c>
      <c r="M17" s="5"/>
      <c r="N17" s="5">
        <v>7.0000000000000007E-2</v>
      </c>
      <c r="O17" s="5">
        <v>0.32700000000000001</v>
      </c>
      <c r="P17" s="5">
        <v>101.818</v>
      </c>
      <c r="R17" s="1"/>
    </row>
    <row r="18" spans="1:18">
      <c r="A18" s="4" t="s">
        <v>13</v>
      </c>
      <c r="B18" s="14">
        <v>119.34</v>
      </c>
      <c r="C18" s="5">
        <v>0.76900000000000002</v>
      </c>
      <c r="D18" s="5">
        <v>0.98499999999999999</v>
      </c>
      <c r="E18" s="5">
        <v>3.181</v>
      </c>
      <c r="F18" s="14">
        <v>119.34</v>
      </c>
      <c r="G18" s="5">
        <v>0.76900000000000002</v>
      </c>
      <c r="H18" s="5"/>
      <c r="I18" s="5">
        <v>8.4730000000000008</v>
      </c>
      <c r="J18" s="5">
        <v>6.593</v>
      </c>
      <c r="K18" s="14">
        <v>119.41</v>
      </c>
      <c r="L18" s="5">
        <v>0.76900000000000002</v>
      </c>
      <c r="M18" s="5"/>
      <c r="N18" s="5">
        <v>2.1000000000000001E-2</v>
      </c>
      <c r="O18" s="5">
        <v>0.109</v>
      </c>
      <c r="P18" s="5">
        <v>116.075</v>
      </c>
      <c r="R18" s="1"/>
    </row>
    <row r="19" spans="1:18">
      <c r="A19" s="4" t="s">
        <v>14</v>
      </c>
      <c r="B19" s="14">
        <v>134.01</v>
      </c>
      <c r="C19" s="5">
        <v>0.77900000000000003</v>
      </c>
      <c r="D19" s="5">
        <v>0.745</v>
      </c>
      <c r="E19" s="5">
        <v>2.7010000000000001</v>
      </c>
      <c r="F19" s="14">
        <v>134.01</v>
      </c>
      <c r="G19" s="5">
        <v>0.77900000000000003</v>
      </c>
      <c r="H19" s="5"/>
      <c r="I19" s="5">
        <v>6.4909999999999997</v>
      </c>
      <c r="J19" s="5">
        <v>5.6680000000000001</v>
      </c>
      <c r="K19" s="14">
        <v>134</v>
      </c>
      <c r="L19" s="5">
        <v>0.77900000000000003</v>
      </c>
      <c r="M19" s="5"/>
      <c r="N19" s="5">
        <v>5.0000000000000001E-3</v>
      </c>
      <c r="O19" s="5">
        <v>3.1E-2</v>
      </c>
      <c r="P19" s="5">
        <v>135.95699999999999</v>
      </c>
      <c r="R19" s="1"/>
    </row>
    <row r="20" spans="1:18">
      <c r="A20" s="4" t="s">
        <v>15</v>
      </c>
      <c r="B20" s="14">
        <v>147</v>
      </c>
      <c r="C20" s="5">
        <v>0.79</v>
      </c>
      <c r="D20" s="5">
        <v>0.53600000000000003</v>
      </c>
      <c r="E20" s="5">
        <v>2.133</v>
      </c>
      <c r="F20" s="14">
        <v>147</v>
      </c>
      <c r="G20" s="5">
        <v>0.79</v>
      </c>
      <c r="H20" s="5"/>
      <c r="I20" s="5">
        <v>4.7</v>
      </c>
      <c r="J20" s="5">
        <v>4.5030000000000001</v>
      </c>
      <c r="K20" s="14">
        <v>147</v>
      </c>
      <c r="L20" s="5">
        <v>0.79</v>
      </c>
      <c r="M20" s="5"/>
      <c r="N20" s="5">
        <v>0</v>
      </c>
      <c r="O20" s="5">
        <v>0</v>
      </c>
      <c r="P20" s="5"/>
      <c r="R20" s="1"/>
    </row>
    <row r="21" spans="1:18">
      <c r="A21" s="4" t="s">
        <v>16</v>
      </c>
      <c r="B21" s="14">
        <v>161</v>
      </c>
      <c r="C21" s="5">
        <v>0.80100000000000005</v>
      </c>
      <c r="D21" s="5">
        <v>0.435</v>
      </c>
      <c r="E21" s="5">
        <v>1.8959999999999999</v>
      </c>
      <c r="F21" s="14">
        <v>161</v>
      </c>
      <c r="G21" s="5">
        <v>0.80100000000000005</v>
      </c>
      <c r="H21" s="5"/>
      <c r="I21" s="5">
        <v>3.8159999999999998</v>
      </c>
      <c r="J21" s="5">
        <v>4.0039999999999996</v>
      </c>
      <c r="K21" s="14">
        <v>161</v>
      </c>
      <c r="L21" s="5">
        <v>0.80100000000000005</v>
      </c>
      <c r="M21" s="5"/>
      <c r="N21" s="5">
        <v>0</v>
      </c>
      <c r="O21" s="5">
        <v>0</v>
      </c>
      <c r="P21" s="5"/>
      <c r="R21" s="1"/>
    </row>
    <row r="22" spans="1:18">
      <c r="A22" s="4" t="s">
        <v>17</v>
      </c>
      <c r="B22" s="14">
        <v>175</v>
      </c>
      <c r="C22" s="5">
        <v>0.81200000000000006</v>
      </c>
      <c r="D22" s="5">
        <v>0.42699999999999999</v>
      </c>
      <c r="E22" s="5">
        <v>2.0209999999999999</v>
      </c>
      <c r="F22" s="14">
        <v>175</v>
      </c>
      <c r="G22" s="5">
        <v>0.81200000000000006</v>
      </c>
      <c r="H22" s="5"/>
      <c r="I22" s="5">
        <v>3.7410000000000001</v>
      </c>
      <c r="J22" s="5">
        <v>4.2670000000000003</v>
      </c>
      <c r="K22" s="14">
        <v>175</v>
      </c>
      <c r="L22" s="5">
        <v>0.81200000000000006</v>
      </c>
      <c r="M22" s="5"/>
      <c r="N22" s="5">
        <v>0</v>
      </c>
      <c r="O22" s="5">
        <v>0</v>
      </c>
      <c r="P22" s="5"/>
      <c r="R22" s="1"/>
    </row>
    <row r="23" spans="1:18">
      <c r="A23" s="4" t="s">
        <v>18</v>
      </c>
      <c r="B23" s="14">
        <v>190</v>
      </c>
      <c r="C23" s="5">
        <v>0.82299999999999995</v>
      </c>
      <c r="D23" s="5">
        <v>0.35899999999999999</v>
      </c>
      <c r="E23" s="5">
        <v>1.845</v>
      </c>
      <c r="F23" s="14">
        <v>190</v>
      </c>
      <c r="G23" s="5">
        <v>0.82299999999999995</v>
      </c>
      <c r="H23" s="5"/>
      <c r="I23" s="5">
        <v>3.1459999999999999</v>
      </c>
      <c r="J23" s="5">
        <v>3.895</v>
      </c>
      <c r="K23" s="14">
        <v>190</v>
      </c>
      <c r="L23" s="5">
        <v>0.82299999999999995</v>
      </c>
      <c r="M23" s="5"/>
      <c r="N23" s="5">
        <v>0</v>
      </c>
      <c r="O23" s="5">
        <v>0</v>
      </c>
      <c r="P23" s="5"/>
      <c r="R23" s="1"/>
    </row>
    <row r="24" spans="1:18">
      <c r="A24" s="4" t="s">
        <v>19</v>
      </c>
      <c r="B24" s="14">
        <v>206</v>
      </c>
      <c r="C24" s="5">
        <v>0.83299999999999996</v>
      </c>
      <c r="D24" s="5">
        <v>0.33</v>
      </c>
      <c r="E24" s="5">
        <v>1.8380000000000001</v>
      </c>
      <c r="F24" s="14">
        <v>206</v>
      </c>
      <c r="G24" s="5">
        <v>0.83299999999999996</v>
      </c>
      <c r="H24" s="5"/>
      <c r="I24" s="5">
        <v>2.89</v>
      </c>
      <c r="J24" s="5">
        <v>3.88</v>
      </c>
      <c r="K24" s="14">
        <v>206</v>
      </c>
      <c r="L24" s="5">
        <v>0.83299999999999996</v>
      </c>
      <c r="M24" s="5"/>
      <c r="N24" s="5">
        <v>0</v>
      </c>
      <c r="O24" s="5">
        <v>0</v>
      </c>
      <c r="P24" s="5"/>
      <c r="R24" s="1"/>
    </row>
    <row r="25" spans="1:18">
      <c r="A25" s="4" t="s">
        <v>20</v>
      </c>
      <c r="B25" s="14">
        <v>222</v>
      </c>
      <c r="C25" s="5">
        <v>0.84</v>
      </c>
      <c r="D25" s="5">
        <v>0.26100000000000001</v>
      </c>
      <c r="E25" s="5">
        <v>1.569</v>
      </c>
      <c r="F25" s="14">
        <v>222</v>
      </c>
      <c r="G25" s="5">
        <v>0.84</v>
      </c>
      <c r="H25" s="5"/>
      <c r="I25" s="5">
        <v>2.29</v>
      </c>
      <c r="J25" s="5">
        <v>3.3130000000000002</v>
      </c>
      <c r="K25" s="14">
        <v>222</v>
      </c>
      <c r="L25" s="5">
        <v>0.84</v>
      </c>
      <c r="M25" s="5"/>
      <c r="N25" s="5">
        <v>0</v>
      </c>
      <c r="O25" s="5">
        <v>0</v>
      </c>
      <c r="P25" s="5"/>
      <c r="R25" s="1"/>
    </row>
    <row r="26" spans="1:18">
      <c r="A26" s="4" t="s">
        <v>21</v>
      </c>
      <c r="B26" s="14">
        <v>237</v>
      </c>
      <c r="C26" s="5">
        <v>0.84799999999999998</v>
      </c>
      <c r="D26" s="5">
        <v>0.23599999999999999</v>
      </c>
      <c r="E26" s="5">
        <v>1.516</v>
      </c>
      <c r="F26" s="14">
        <v>237</v>
      </c>
      <c r="G26" s="5">
        <v>0.84799999999999998</v>
      </c>
      <c r="H26" s="5"/>
      <c r="I26" s="5">
        <v>2.073</v>
      </c>
      <c r="J26" s="5">
        <v>3.202</v>
      </c>
      <c r="K26" s="14">
        <v>237</v>
      </c>
      <c r="L26" s="5">
        <v>0.84799999999999998</v>
      </c>
      <c r="M26" s="5"/>
      <c r="N26" s="5">
        <v>0</v>
      </c>
      <c r="O26" s="5">
        <v>0</v>
      </c>
      <c r="P26" s="5"/>
      <c r="R26" s="1"/>
    </row>
    <row r="27" spans="1:18">
      <c r="A27" s="4" t="s">
        <v>22</v>
      </c>
      <c r="B27" s="14">
        <v>251</v>
      </c>
      <c r="C27" s="5">
        <v>0.85299999999999998</v>
      </c>
      <c r="D27" s="5">
        <v>0.22800000000000001</v>
      </c>
      <c r="E27" s="5">
        <v>1.55</v>
      </c>
      <c r="F27" s="14">
        <v>251</v>
      </c>
      <c r="G27" s="5">
        <v>0.85299999999999998</v>
      </c>
      <c r="H27" s="5"/>
      <c r="I27" s="5">
        <v>2.0009999999999999</v>
      </c>
      <c r="J27" s="5">
        <v>3.2730000000000001</v>
      </c>
      <c r="K27" s="14">
        <v>251</v>
      </c>
      <c r="L27" s="5">
        <v>0.85299999999999998</v>
      </c>
      <c r="M27" s="5"/>
      <c r="N27" s="5">
        <v>0</v>
      </c>
      <c r="O27" s="5">
        <v>0</v>
      </c>
      <c r="P27" s="5"/>
      <c r="R27" s="1"/>
    </row>
    <row r="28" spans="1:18">
      <c r="A28" s="4" t="s">
        <v>23</v>
      </c>
      <c r="B28" s="14">
        <v>263</v>
      </c>
      <c r="C28" s="5">
        <v>0.85799999999999998</v>
      </c>
      <c r="D28" s="5">
        <v>0.184</v>
      </c>
      <c r="E28" s="5">
        <v>1.3069999999999999</v>
      </c>
      <c r="F28" s="14">
        <v>263</v>
      </c>
      <c r="G28" s="5">
        <v>0.85799999999999998</v>
      </c>
      <c r="H28" s="5"/>
      <c r="I28" s="5">
        <v>1.611</v>
      </c>
      <c r="J28" s="5">
        <v>2.76</v>
      </c>
      <c r="K28" s="14">
        <v>263</v>
      </c>
      <c r="L28" s="5">
        <v>0.85799999999999998</v>
      </c>
      <c r="M28" s="5"/>
      <c r="N28" s="5">
        <v>0</v>
      </c>
      <c r="O28" s="5">
        <v>0</v>
      </c>
      <c r="P28" s="5"/>
      <c r="R28" s="1"/>
    </row>
    <row r="29" spans="1:18">
      <c r="A29" s="4" t="s">
        <v>24</v>
      </c>
      <c r="B29" s="14">
        <v>275</v>
      </c>
      <c r="C29" s="5">
        <v>0.86299999999999999</v>
      </c>
      <c r="D29" s="5">
        <v>0.14299999999999999</v>
      </c>
      <c r="E29" s="5">
        <v>1.0640000000000001</v>
      </c>
      <c r="F29" s="14">
        <v>275</v>
      </c>
      <c r="G29" s="5">
        <v>0.86299999999999999</v>
      </c>
      <c r="H29" s="5"/>
      <c r="I29" s="5">
        <v>1.254</v>
      </c>
      <c r="J29" s="5">
        <v>2.2469999999999999</v>
      </c>
      <c r="K29" s="14">
        <v>275</v>
      </c>
      <c r="L29" s="5">
        <v>0.86299999999999999</v>
      </c>
      <c r="M29" s="5"/>
      <c r="N29" s="5">
        <v>0</v>
      </c>
      <c r="O29" s="5">
        <v>0</v>
      </c>
      <c r="P29" s="5"/>
      <c r="R29" s="1"/>
    </row>
    <row r="30" spans="1:18">
      <c r="A30" s="4" t="s">
        <v>25</v>
      </c>
      <c r="B30" s="14">
        <v>291</v>
      </c>
      <c r="C30" s="5">
        <v>0.86799999999999999</v>
      </c>
      <c r="D30" s="5">
        <v>0.13300000000000001</v>
      </c>
      <c r="E30" s="5">
        <v>1.0489999999999999</v>
      </c>
      <c r="F30" s="14">
        <v>291</v>
      </c>
      <c r="G30" s="5">
        <v>0.86799999999999999</v>
      </c>
      <c r="H30" s="5"/>
      <c r="I30" s="5">
        <v>1.1679999999999999</v>
      </c>
      <c r="J30" s="5">
        <v>2.2160000000000002</v>
      </c>
      <c r="K30" s="14">
        <v>291</v>
      </c>
      <c r="L30" s="5">
        <v>0.86799999999999999</v>
      </c>
      <c r="M30" s="5"/>
      <c r="N30" s="5">
        <v>0</v>
      </c>
      <c r="O30" s="5">
        <v>0</v>
      </c>
      <c r="P30" s="5"/>
      <c r="R30" s="1"/>
    </row>
    <row r="31" spans="1:18">
      <c r="A31" s="4" t="s">
        <v>26</v>
      </c>
      <c r="B31" s="14">
        <v>305</v>
      </c>
      <c r="C31" s="5">
        <v>0.873</v>
      </c>
      <c r="D31" s="5">
        <v>0.113</v>
      </c>
      <c r="E31" s="5">
        <v>0.93700000000000006</v>
      </c>
      <c r="F31" s="14">
        <v>305</v>
      </c>
      <c r="G31" s="5">
        <v>0.873</v>
      </c>
      <c r="H31" s="5"/>
      <c r="I31" s="5">
        <v>0.995</v>
      </c>
      <c r="J31" s="5">
        <v>1.978</v>
      </c>
      <c r="K31" s="14">
        <v>305</v>
      </c>
      <c r="L31" s="5">
        <v>0.873</v>
      </c>
      <c r="M31" s="5"/>
      <c r="N31" s="5">
        <v>0</v>
      </c>
      <c r="O31" s="5">
        <v>0</v>
      </c>
      <c r="P31" s="5"/>
      <c r="R31" s="1"/>
    </row>
    <row r="32" spans="1:18">
      <c r="A32" s="4" t="s">
        <v>27</v>
      </c>
      <c r="B32" s="14">
        <v>318</v>
      </c>
      <c r="C32" s="5">
        <v>0.878</v>
      </c>
      <c r="D32" s="5">
        <v>9.9000000000000005E-2</v>
      </c>
      <c r="E32" s="5">
        <v>0.85</v>
      </c>
      <c r="F32" s="14">
        <v>318</v>
      </c>
      <c r="G32" s="5">
        <v>0.878</v>
      </c>
      <c r="H32" s="5"/>
      <c r="I32" s="5">
        <v>0.86599999999999999</v>
      </c>
      <c r="J32" s="5">
        <v>1.796</v>
      </c>
      <c r="K32" s="14">
        <v>318</v>
      </c>
      <c r="L32" s="5">
        <v>0.878</v>
      </c>
      <c r="M32" s="5"/>
      <c r="N32" s="5">
        <v>0</v>
      </c>
      <c r="O32" s="5">
        <v>0</v>
      </c>
      <c r="P32" s="5"/>
      <c r="R32" s="1"/>
    </row>
    <row r="33" spans="1:38">
      <c r="A33" s="4" t="s">
        <v>28</v>
      </c>
      <c r="B33" s="14">
        <v>331</v>
      </c>
      <c r="C33" s="5">
        <v>0.88200000000000001</v>
      </c>
      <c r="D33" s="5">
        <v>9.7000000000000003E-2</v>
      </c>
      <c r="E33" s="5">
        <v>0.873</v>
      </c>
      <c r="F33" s="14">
        <v>331</v>
      </c>
      <c r="G33" s="5">
        <v>0.88200000000000001</v>
      </c>
      <c r="H33" s="5"/>
      <c r="I33" s="5">
        <v>0.85499999999999998</v>
      </c>
      <c r="J33" s="5">
        <v>1.843</v>
      </c>
      <c r="K33" s="14">
        <v>331</v>
      </c>
      <c r="L33" s="5">
        <v>0.88200000000000001</v>
      </c>
      <c r="M33" s="5"/>
      <c r="N33" s="5">
        <v>0</v>
      </c>
      <c r="O33" s="5">
        <v>0</v>
      </c>
      <c r="P33" s="5"/>
      <c r="R33" s="1"/>
    </row>
    <row r="34" spans="1:38">
      <c r="A34" s="4" t="s">
        <v>29</v>
      </c>
      <c r="B34" s="14">
        <v>345</v>
      </c>
      <c r="C34" s="5">
        <v>0.88600000000000001</v>
      </c>
      <c r="D34" s="5">
        <v>8.6999999999999994E-2</v>
      </c>
      <c r="E34" s="5">
        <v>0.80900000000000005</v>
      </c>
      <c r="F34" s="14">
        <v>345</v>
      </c>
      <c r="G34" s="5">
        <v>0.88600000000000001</v>
      </c>
      <c r="H34" s="5"/>
      <c r="I34" s="5">
        <v>0.76</v>
      </c>
      <c r="J34" s="5">
        <v>1.708</v>
      </c>
      <c r="K34" s="14">
        <v>345</v>
      </c>
      <c r="L34" s="5">
        <v>0.88600000000000001</v>
      </c>
      <c r="M34" s="5"/>
      <c r="N34" s="5">
        <v>0</v>
      </c>
      <c r="O34" s="5">
        <v>0</v>
      </c>
      <c r="P34" s="5"/>
      <c r="R34" s="1"/>
    </row>
    <row r="35" spans="1:38">
      <c r="A35" s="4" t="s">
        <v>30</v>
      </c>
      <c r="B35" s="14">
        <v>359</v>
      </c>
      <c r="C35" s="5">
        <v>0.89</v>
      </c>
      <c r="D35" s="5">
        <v>7.6999999999999999E-2</v>
      </c>
      <c r="E35" s="5">
        <v>0.75</v>
      </c>
      <c r="F35" s="14">
        <v>359</v>
      </c>
      <c r="G35" s="5">
        <v>0.89</v>
      </c>
      <c r="H35" s="5"/>
      <c r="I35" s="5">
        <v>0.67700000000000005</v>
      </c>
      <c r="J35" s="5">
        <v>1.583</v>
      </c>
      <c r="K35" s="14">
        <v>359</v>
      </c>
      <c r="L35" s="5">
        <v>0.89</v>
      </c>
      <c r="M35" s="5"/>
      <c r="N35" s="5">
        <v>0</v>
      </c>
      <c r="O35" s="5">
        <v>0</v>
      </c>
      <c r="P35" s="5"/>
      <c r="R35" s="1"/>
    </row>
    <row r="36" spans="1:38">
      <c r="A36" s="4" t="s">
        <v>31</v>
      </c>
      <c r="B36" s="14">
        <v>374</v>
      </c>
      <c r="C36" s="5">
        <v>0.89400000000000002</v>
      </c>
      <c r="D36" s="5">
        <v>6.9000000000000006E-2</v>
      </c>
      <c r="E36" s="5">
        <v>0.70299999999999996</v>
      </c>
      <c r="F36" s="14">
        <v>374</v>
      </c>
      <c r="G36" s="5">
        <v>0.89400000000000002</v>
      </c>
      <c r="H36" s="5"/>
      <c r="I36" s="5">
        <v>0.60899999999999999</v>
      </c>
      <c r="J36" s="5">
        <v>1.4850000000000001</v>
      </c>
      <c r="K36" s="14">
        <v>374</v>
      </c>
      <c r="L36" s="5">
        <v>0.89400000000000002</v>
      </c>
      <c r="M36" s="5"/>
      <c r="N36" s="5">
        <v>0</v>
      </c>
      <c r="O36" s="5">
        <v>0</v>
      </c>
      <c r="P36" s="5"/>
      <c r="R36" s="1"/>
    </row>
    <row r="37" spans="1:38">
      <c r="A37" s="4" t="s">
        <v>32</v>
      </c>
      <c r="B37" s="14">
        <v>388</v>
      </c>
      <c r="C37" s="5">
        <v>0.89700000000000002</v>
      </c>
      <c r="D37" s="5">
        <v>6.2E-2</v>
      </c>
      <c r="E37" s="5">
        <v>0.65300000000000002</v>
      </c>
      <c r="F37" s="14">
        <v>388</v>
      </c>
      <c r="G37" s="5">
        <v>0.89700000000000002</v>
      </c>
      <c r="H37" s="5"/>
      <c r="I37" s="5">
        <v>0.54500000000000004</v>
      </c>
      <c r="J37" s="5">
        <v>1.379</v>
      </c>
      <c r="K37" s="14">
        <v>388</v>
      </c>
      <c r="L37" s="5">
        <v>0.89700000000000002</v>
      </c>
      <c r="M37" s="5"/>
      <c r="N37" s="5">
        <v>0</v>
      </c>
      <c r="O37" s="5">
        <v>0</v>
      </c>
      <c r="P37" s="5"/>
      <c r="R37" s="1"/>
    </row>
    <row r="38" spans="1:38">
      <c r="A38" s="4" t="s">
        <v>33</v>
      </c>
      <c r="B38" s="14">
        <v>402</v>
      </c>
      <c r="C38" s="5">
        <v>0.9</v>
      </c>
      <c r="D38" s="5">
        <v>5.5E-2</v>
      </c>
      <c r="E38" s="5">
        <v>0.59799999999999998</v>
      </c>
      <c r="F38" s="14">
        <v>402</v>
      </c>
      <c r="G38" s="5">
        <v>0.9</v>
      </c>
      <c r="H38" s="5"/>
      <c r="I38" s="5">
        <v>0.48199999999999998</v>
      </c>
      <c r="J38" s="5">
        <v>1.262</v>
      </c>
      <c r="K38" s="14">
        <v>402</v>
      </c>
      <c r="L38" s="5">
        <v>0.9</v>
      </c>
      <c r="M38" s="5"/>
      <c r="N38" s="5">
        <v>0</v>
      </c>
      <c r="O38" s="5">
        <v>0</v>
      </c>
      <c r="P38" s="5"/>
      <c r="R38" s="1"/>
    </row>
    <row r="39" spans="1:38">
      <c r="A39" s="4" t="s">
        <v>34</v>
      </c>
      <c r="B39" s="14">
        <v>527</v>
      </c>
      <c r="C39" s="5">
        <v>0.92500000000000004</v>
      </c>
      <c r="D39" s="5">
        <v>0.438</v>
      </c>
      <c r="E39" s="5">
        <v>6.2560000000000002</v>
      </c>
      <c r="F39" s="14">
        <v>527.75</v>
      </c>
      <c r="G39" s="5">
        <v>0.92500000000000004</v>
      </c>
      <c r="H39" s="5"/>
      <c r="I39" s="5">
        <v>3.84</v>
      </c>
      <c r="J39" s="5">
        <v>13.28</v>
      </c>
      <c r="K39" s="14">
        <v>527.75</v>
      </c>
      <c r="L39" s="5">
        <v>0.92500000000000004</v>
      </c>
      <c r="M39" s="5"/>
      <c r="N39" s="5">
        <v>0</v>
      </c>
      <c r="O39" s="5">
        <v>0</v>
      </c>
      <c r="P39" s="5"/>
      <c r="R39" s="1"/>
    </row>
    <row r="40" spans="1:38">
      <c r="A40" s="32" t="s">
        <v>58</v>
      </c>
      <c r="B40" s="33"/>
      <c r="C40" s="33"/>
      <c r="D40" s="17">
        <v>100</v>
      </c>
      <c r="E40" s="18">
        <v>100</v>
      </c>
      <c r="F40" s="19">
        <v>36.94</v>
      </c>
      <c r="G40" s="18"/>
      <c r="H40" s="20"/>
      <c r="I40" s="17">
        <v>100</v>
      </c>
      <c r="J40" s="18">
        <v>100</v>
      </c>
      <c r="K40" s="18">
        <v>153.44999999999999</v>
      </c>
      <c r="L40" s="18">
        <v>0.80600000000000005</v>
      </c>
      <c r="M40" s="29"/>
      <c r="N40" s="32"/>
      <c r="O40" s="33"/>
      <c r="P40" s="20"/>
    </row>
    <row r="41" spans="1:38">
      <c r="A41" s="30" t="s">
        <v>53</v>
      </c>
      <c r="B41" s="23"/>
      <c r="C41" s="23"/>
      <c r="D41" s="21">
        <v>8.9550000000000001</v>
      </c>
      <c r="E41" s="15">
        <v>43.786000000000001</v>
      </c>
      <c r="F41" s="16">
        <v>180.64</v>
      </c>
      <c r="G41" s="15">
        <v>0.82199999999999995</v>
      </c>
      <c r="H41" s="22"/>
      <c r="I41" s="30">
        <v>83.722999999999999</v>
      </c>
      <c r="J41" s="23">
        <v>92.912999999999997</v>
      </c>
      <c r="K41" s="23">
        <v>183.04</v>
      </c>
      <c r="L41" s="15">
        <v>0.82399999999999995</v>
      </c>
      <c r="M41" s="22"/>
      <c r="N41" s="30"/>
      <c r="O41" s="23"/>
      <c r="P41" s="22"/>
    </row>
    <row r="42" spans="1:38">
      <c r="A42" s="30" t="s">
        <v>56</v>
      </c>
      <c r="B42" s="23"/>
      <c r="C42" s="23"/>
      <c r="D42" s="21">
        <v>5.1139999999999999</v>
      </c>
      <c r="E42" s="15">
        <v>32.92</v>
      </c>
      <c r="F42" s="16">
        <v>237.8</v>
      </c>
      <c r="G42" s="23">
        <v>0.85199999999999998</v>
      </c>
      <c r="H42" s="22">
        <v>1065</v>
      </c>
      <c r="I42" s="30">
        <v>49.133000000000003</v>
      </c>
      <c r="J42" s="23">
        <v>70.867000000000004</v>
      </c>
      <c r="K42" s="23">
        <v>237.89</v>
      </c>
      <c r="L42" s="15">
        <v>0.85199999999999998</v>
      </c>
      <c r="M42" s="22"/>
      <c r="N42" s="30"/>
      <c r="O42" s="23"/>
      <c r="P42" s="34"/>
      <c r="AE42" s="3"/>
      <c r="AF42" s="3"/>
      <c r="AG42" s="3"/>
      <c r="AH42" s="3"/>
      <c r="AI42" s="3"/>
      <c r="AJ42" s="3"/>
      <c r="AK42" s="3"/>
      <c r="AL42" s="3"/>
    </row>
    <row r="43" spans="1:38">
      <c r="A43" s="30" t="s">
        <v>57</v>
      </c>
      <c r="B43" s="23"/>
      <c r="C43" s="23"/>
      <c r="D43" s="21">
        <v>1.3740000000000001</v>
      </c>
      <c r="E43" s="15">
        <v>14.542999999999999</v>
      </c>
      <c r="F43" s="16">
        <v>390.96</v>
      </c>
      <c r="G43" s="23">
        <v>0.89900000000000002</v>
      </c>
      <c r="H43" s="22">
        <v>1321</v>
      </c>
      <c r="I43" s="30">
        <v>13.214</v>
      </c>
      <c r="J43" s="23">
        <v>31.329000000000001</v>
      </c>
      <c r="K43" s="23">
        <v>390.96</v>
      </c>
      <c r="L43" s="23">
        <v>0.89900000000000002</v>
      </c>
      <c r="M43" s="22"/>
      <c r="N43" s="30"/>
      <c r="O43" s="23"/>
      <c r="P43" s="22"/>
    </row>
    <row r="44" spans="1:38">
      <c r="A44" s="31" t="s">
        <v>34</v>
      </c>
      <c r="B44" s="27"/>
      <c r="C44" s="27"/>
      <c r="D44" s="24">
        <v>0.438</v>
      </c>
      <c r="E44" s="25">
        <v>6.2560000000000002</v>
      </c>
      <c r="F44" s="26">
        <v>527.75</v>
      </c>
      <c r="G44" s="27">
        <v>0.92500000000000004</v>
      </c>
      <c r="H44" s="28">
        <v>1474</v>
      </c>
      <c r="I44" s="31">
        <v>4.2110000000000003</v>
      </c>
      <c r="J44" s="27">
        <v>13.483000000000001</v>
      </c>
      <c r="K44" s="27">
        <v>527.75</v>
      </c>
      <c r="L44" s="27">
        <v>0.92500000000000004</v>
      </c>
      <c r="M44" s="28"/>
      <c r="N44" s="31"/>
      <c r="O44" s="27"/>
      <c r="P44" s="28"/>
    </row>
    <row r="45" spans="1:38">
      <c r="A45" s="64" t="s">
        <v>77</v>
      </c>
      <c r="K45" s="66">
        <v>166.79</v>
      </c>
      <c r="L45" s="15">
        <v>0.80100000000000005</v>
      </c>
    </row>
    <row r="46" spans="1:38">
      <c r="A46" s="64" t="s">
        <v>78</v>
      </c>
      <c r="K46" s="66">
        <v>160.85</v>
      </c>
      <c r="L46" s="15">
        <v>0.80200000000000005</v>
      </c>
    </row>
    <row r="47" spans="1:38">
      <c r="A47" s="64" t="s">
        <v>79</v>
      </c>
      <c r="K47" s="66">
        <v>517.88</v>
      </c>
      <c r="L47" s="15">
        <v>0.92400000000000004</v>
      </c>
    </row>
  </sheetData>
  <mergeCells count="3">
    <mergeCell ref="D3:H3"/>
    <mergeCell ref="I3:M3"/>
    <mergeCell ref="N3:P3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P42"/>
  <sheetViews>
    <sheetView tabSelected="1" topLeftCell="A38" workbookViewId="0">
      <selection activeCell="L17" sqref="L17"/>
    </sheetView>
  </sheetViews>
  <sheetFormatPr defaultRowHeight="14.5"/>
  <cols>
    <col min="1" max="1" width="10.7265625" customWidth="1"/>
    <col min="9" max="9" width="4.26953125" customWidth="1"/>
    <col min="23" max="23" width="8.7265625" customWidth="1"/>
  </cols>
  <sheetData>
    <row r="1" spans="1:68" ht="21">
      <c r="B1" s="91" t="s">
        <v>90</v>
      </c>
      <c r="J1" s="91" t="s">
        <v>162</v>
      </c>
    </row>
    <row r="2" spans="1:68" ht="21">
      <c r="B2" s="91"/>
      <c r="J2" s="91"/>
      <c r="M2" s="152" t="s">
        <v>171</v>
      </c>
      <c r="N2" s="152"/>
      <c r="O2" s="144"/>
      <c r="P2" s="139"/>
      <c r="Q2" s="139"/>
      <c r="R2" s="139"/>
      <c r="S2" s="139"/>
      <c r="T2" s="152" t="s">
        <v>176</v>
      </c>
      <c r="U2" s="152"/>
      <c r="V2" s="152"/>
      <c r="W2" s="139"/>
      <c r="X2" s="139"/>
      <c r="Y2" s="139"/>
      <c r="Z2" t="s">
        <v>123</v>
      </c>
    </row>
    <row r="3" spans="1:68">
      <c r="A3" s="94"/>
      <c r="B3" s="134" t="s">
        <v>91</v>
      </c>
      <c r="C3" s="134" t="s">
        <v>152</v>
      </c>
      <c r="D3" s="95" t="s">
        <v>165</v>
      </c>
      <c r="E3" s="95"/>
      <c r="F3" s="95" t="s">
        <v>167</v>
      </c>
      <c r="G3" s="95" t="s">
        <v>168</v>
      </c>
      <c r="H3" s="95" t="s">
        <v>170</v>
      </c>
      <c r="I3" s="94"/>
      <c r="J3" s="136" t="s">
        <v>91</v>
      </c>
      <c r="K3" s="136" t="s">
        <v>152</v>
      </c>
      <c r="L3" s="136" t="s">
        <v>180</v>
      </c>
      <c r="M3" s="136" t="s">
        <v>80</v>
      </c>
      <c r="N3" s="136" t="s">
        <v>172</v>
      </c>
      <c r="O3" s="136"/>
      <c r="P3" s="136" t="s">
        <v>173</v>
      </c>
      <c r="Q3" s="136" t="s">
        <v>174</v>
      </c>
      <c r="R3" s="136" t="s">
        <v>175</v>
      </c>
      <c r="S3" s="136"/>
      <c r="T3" s="136" t="s">
        <v>177</v>
      </c>
      <c r="U3" s="136" t="s">
        <v>178</v>
      </c>
      <c r="V3" s="136" t="s">
        <v>179</v>
      </c>
      <c r="W3" s="136" t="s">
        <v>182</v>
      </c>
      <c r="X3" s="137" t="s">
        <v>171</v>
      </c>
      <c r="Y3" s="137"/>
      <c r="Z3" s="136" t="s">
        <v>1</v>
      </c>
      <c r="AA3" s="136" t="s">
        <v>100</v>
      </c>
      <c r="AB3" s="136" t="s">
        <v>0</v>
      </c>
      <c r="AC3" s="136" t="s">
        <v>220</v>
      </c>
      <c r="AD3" s="136" t="s">
        <v>4</v>
      </c>
      <c r="AE3" s="136" t="s">
        <v>5</v>
      </c>
      <c r="AF3" s="136" t="s">
        <v>102</v>
      </c>
      <c r="AG3" s="136" t="s">
        <v>103</v>
      </c>
      <c r="AH3" s="95" t="s">
        <v>104</v>
      </c>
      <c r="AI3" s="95" t="s">
        <v>105</v>
      </c>
      <c r="AJ3" s="95" t="s">
        <v>106</v>
      </c>
      <c r="AK3" s="98" t="s">
        <v>124</v>
      </c>
      <c r="AL3" s="95" t="s">
        <v>125</v>
      </c>
      <c r="AM3" s="98" t="s">
        <v>126</v>
      </c>
      <c r="AN3" s="95" t="s">
        <v>127</v>
      </c>
      <c r="AO3" s="95"/>
      <c r="AP3" s="95" t="s">
        <v>127</v>
      </c>
      <c r="AQ3" s="98" t="s">
        <v>128</v>
      </c>
      <c r="AR3" s="95" t="s">
        <v>129</v>
      </c>
      <c r="AS3" s="98" t="s">
        <v>130</v>
      </c>
      <c r="AT3" s="95" t="s">
        <v>131</v>
      </c>
      <c r="AU3" s="98" t="s">
        <v>132</v>
      </c>
      <c r="AV3" s="95" t="s">
        <v>133</v>
      </c>
      <c r="AW3" s="98" t="s">
        <v>134</v>
      </c>
      <c r="AX3" s="95" t="s">
        <v>135</v>
      </c>
      <c r="AY3" s="98" t="s">
        <v>136</v>
      </c>
      <c r="AZ3" s="95" t="s">
        <v>137</v>
      </c>
      <c r="BA3" s="98" t="s">
        <v>138</v>
      </c>
      <c r="BB3" s="95" t="s">
        <v>139</v>
      </c>
      <c r="BC3" s="98" t="s">
        <v>140</v>
      </c>
      <c r="BD3" s="95" t="s">
        <v>141</v>
      </c>
      <c r="BE3" s="95" t="s">
        <v>142</v>
      </c>
      <c r="BF3" s="98" t="s">
        <v>143</v>
      </c>
      <c r="BG3" s="95" t="s">
        <v>144</v>
      </c>
      <c r="BH3" s="98" t="s">
        <v>145</v>
      </c>
      <c r="BI3" s="95" t="s">
        <v>146</v>
      </c>
      <c r="BJ3" s="98" t="s">
        <v>44</v>
      </c>
      <c r="BK3" s="95" t="s">
        <v>45</v>
      </c>
      <c r="BL3" s="98" t="s">
        <v>46</v>
      </c>
      <c r="BM3" s="95" t="s">
        <v>47</v>
      </c>
      <c r="BN3" s="98" t="s">
        <v>48</v>
      </c>
      <c r="BO3" s="95" t="s">
        <v>49</v>
      </c>
      <c r="BP3" s="98" t="s">
        <v>147</v>
      </c>
    </row>
    <row r="4" spans="1:68">
      <c r="A4" s="94" t="s">
        <v>156</v>
      </c>
      <c r="B4" s="124" t="s">
        <v>150</v>
      </c>
      <c r="C4" s="124" t="s">
        <v>153</v>
      </c>
      <c r="D4" s="125" t="s">
        <v>154</v>
      </c>
      <c r="E4" s="125"/>
      <c r="F4" s="125" t="s">
        <v>166</v>
      </c>
      <c r="G4" s="125"/>
      <c r="H4" s="125" t="s">
        <v>155</v>
      </c>
      <c r="I4" s="126"/>
      <c r="J4" s="124" t="s">
        <v>150</v>
      </c>
      <c r="K4" s="124" t="s">
        <v>153</v>
      </c>
      <c r="L4" s="124" t="s">
        <v>166</v>
      </c>
      <c r="M4" s="124"/>
      <c r="N4" s="124"/>
      <c r="O4" s="124" t="s">
        <v>204</v>
      </c>
      <c r="P4" s="124"/>
      <c r="Q4" s="124"/>
      <c r="R4" s="124"/>
      <c r="S4" s="124"/>
      <c r="T4" s="124"/>
      <c r="U4" s="124"/>
      <c r="V4" s="124"/>
      <c r="W4" s="124"/>
      <c r="X4" s="127"/>
      <c r="Y4" s="127"/>
      <c r="Z4" s="125" t="s">
        <v>205</v>
      </c>
      <c r="AA4" s="125" t="s">
        <v>206</v>
      </c>
      <c r="AB4" s="125" t="s">
        <v>207</v>
      </c>
      <c r="AC4" s="125" t="s">
        <v>209</v>
      </c>
      <c r="AD4" s="125" t="s">
        <v>208</v>
      </c>
      <c r="AE4" s="125" t="s">
        <v>210</v>
      </c>
      <c r="AF4" s="125" t="s">
        <v>216</v>
      </c>
      <c r="AG4" s="125" t="s">
        <v>217</v>
      </c>
      <c r="AH4" s="125" t="s">
        <v>218</v>
      </c>
      <c r="AI4" s="125" t="s">
        <v>219</v>
      </c>
      <c r="AJ4" s="125" t="s">
        <v>211</v>
      </c>
      <c r="AK4" s="128" t="s">
        <v>212</v>
      </c>
      <c r="AL4" s="129" t="s">
        <v>213</v>
      </c>
      <c r="AM4" s="128" t="s">
        <v>214</v>
      </c>
      <c r="AN4" s="129" t="s">
        <v>215</v>
      </c>
      <c r="AO4" s="125" t="s">
        <v>221</v>
      </c>
      <c r="AP4" s="125" t="s">
        <v>222</v>
      </c>
      <c r="AQ4" s="125" t="s">
        <v>223</v>
      </c>
      <c r="AR4" s="125" t="s">
        <v>224</v>
      </c>
      <c r="AS4" s="125" t="s">
        <v>225</v>
      </c>
      <c r="AT4" s="125" t="s">
        <v>226</v>
      </c>
      <c r="AU4" s="125" t="s">
        <v>227</v>
      </c>
      <c r="AV4" s="125" t="s">
        <v>228</v>
      </c>
      <c r="AW4" s="125" t="s">
        <v>229</v>
      </c>
      <c r="AX4" s="125" t="s">
        <v>230</v>
      </c>
      <c r="AY4" s="125" t="s">
        <v>231</v>
      </c>
      <c r="AZ4" s="128" t="s">
        <v>232</v>
      </c>
      <c r="BA4" s="129" t="s">
        <v>233</v>
      </c>
      <c r="BB4" s="128" t="s">
        <v>234</v>
      </c>
      <c r="BC4" s="129" t="s">
        <v>235</v>
      </c>
      <c r="BD4" s="129" t="s">
        <v>141</v>
      </c>
      <c r="BE4" s="129" t="s">
        <v>142</v>
      </c>
      <c r="BF4" s="128" t="s">
        <v>143</v>
      </c>
      <c r="BG4" s="129" t="s">
        <v>144</v>
      </c>
      <c r="BH4" s="128" t="s">
        <v>145</v>
      </c>
      <c r="BI4" s="129" t="s">
        <v>146</v>
      </c>
      <c r="BJ4" s="128" t="s">
        <v>44</v>
      </c>
      <c r="BK4" s="129" t="s">
        <v>45</v>
      </c>
      <c r="BL4" s="128" t="s">
        <v>46</v>
      </c>
      <c r="BM4" s="129" t="s">
        <v>47</v>
      </c>
      <c r="BN4" s="128" t="s">
        <v>48</v>
      </c>
      <c r="BO4" s="129" t="s">
        <v>49</v>
      </c>
      <c r="BP4" s="128" t="s">
        <v>147</v>
      </c>
    </row>
    <row r="5" spans="1:68">
      <c r="A5" s="94" t="s">
        <v>157</v>
      </c>
      <c r="B5" s="96" t="s">
        <v>92</v>
      </c>
      <c r="C5" s="96" t="s">
        <v>160</v>
      </c>
      <c r="D5" s="96"/>
      <c r="E5" s="96"/>
      <c r="F5" s="96" t="s">
        <v>99</v>
      </c>
      <c r="G5" s="96" t="s">
        <v>169</v>
      </c>
      <c r="H5" s="96" t="s">
        <v>99</v>
      </c>
      <c r="I5" s="94"/>
      <c r="J5" s="96" t="s">
        <v>92</v>
      </c>
      <c r="K5" s="96" t="s">
        <v>160</v>
      </c>
      <c r="L5" s="96" t="s">
        <v>181</v>
      </c>
      <c r="M5" s="96"/>
      <c r="N5" s="96"/>
      <c r="O5" s="143"/>
      <c r="P5" s="96"/>
      <c r="Q5" s="96"/>
      <c r="R5" s="96"/>
      <c r="S5" s="143"/>
      <c r="T5" s="96"/>
      <c r="U5" s="96"/>
      <c r="V5" s="96"/>
      <c r="W5" s="96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</row>
    <row r="6" spans="1:68">
      <c r="A6" s="94" t="s">
        <v>158</v>
      </c>
      <c r="B6" s="96"/>
      <c r="C6" s="96"/>
      <c r="D6" s="96"/>
      <c r="E6" s="96"/>
      <c r="F6" s="96"/>
      <c r="G6" s="96"/>
      <c r="H6" s="96"/>
      <c r="I6" s="94"/>
      <c r="J6" s="96"/>
      <c r="K6" s="96"/>
      <c r="L6" s="96"/>
      <c r="M6" s="96"/>
      <c r="N6" s="96"/>
      <c r="O6" s="143"/>
      <c r="P6" s="96"/>
      <c r="Q6" s="96"/>
      <c r="R6" s="96"/>
      <c r="S6" s="143"/>
      <c r="T6" s="96"/>
      <c r="U6" s="96"/>
      <c r="V6" s="96"/>
      <c r="W6" s="96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</row>
    <row r="7" spans="1:68" ht="15" thickBot="1">
      <c r="A7" s="101" t="s">
        <v>159</v>
      </c>
      <c r="B7" s="102"/>
      <c r="C7" s="102"/>
      <c r="D7" s="102"/>
      <c r="E7" s="102"/>
      <c r="F7" s="102"/>
      <c r="G7" s="102"/>
      <c r="H7" s="102"/>
      <c r="I7" s="94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</row>
    <row r="8" spans="1:68" ht="15" thickTop="1">
      <c r="B8" s="111">
        <v>9500</v>
      </c>
      <c r="C8" s="112">
        <v>254</v>
      </c>
      <c r="D8" s="112">
        <v>0.87</v>
      </c>
      <c r="E8" s="112"/>
      <c r="F8" s="112">
        <v>0.45400000000000001</v>
      </c>
      <c r="G8" s="112"/>
      <c r="H8" s="112">
        <v>1.6160000000000001</v>
      </c>
      <c r="I8" s="94"/>
      <c r="J8" s="104">
        <v>8410</v>
      </c>
      <c r="K8" s="104">
        <v>254</v>
      </c>
      <c r="L8" s="104">
        <v>0.441</v>
      </c>
      <c r="M8" s="104">
        <v>1.4750000000000001</v>
      </c>
      <c r="N8" s="104">
        <v>1.4750000000000001</v>
      </c>
      <c r="O8" s="104">
        <v>7.5999999999999998E-2</v>
      </c>
      <c r="P8" s="104">
        <v>632</v>
      </c>
      <c r="Q8" s="104"/>
      <c r="R8" s="104"/>
      <c r="S8" s="104"/>
      <c r="T8" s="104"/>
      <c r="U8" s="104"/>
      <c r="V8" s="104"/>
      <c r="W8" s="138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</row>
    <row r="9" spans="1:68">
      <c r="B9" s="113">
        <v>9000</v>
      </c>
      <c r="C9" s="112">
        <v>254</v>
      </c>
      <c r="D9" s="112">
        <v>0.88200000000000001</v>
      </c>
      <c r="E9">
        <f>+D9-D8</f>
        <v>1.2000000000000011E-2</v>
      </c>
      <c r="F9" s="112">
        <v>0.44800000000000001</v>
      </c>
      <c r="G9" s="112"/>
      <c r="H9" s="112">
        <v>1.552</v>
      </c>
      <c r="I9" s="94"/>
      <c r="J9" s="104">
        <v>5800</v>
      </c>
      <c r="K9" s="104">
        <v>254</v>
      </c>
      <c r="L9" s="104">
        <v>0.39500000000000002</v>
      </c>
      <c r="M9" s="104">
        <v>1.1339999999999999</v>
      </c>
      <c r="N9" s="104">
        <v>1.1339999999999999</v>
      </c>
      <c r="O9" s="104">
        <v>5.8999999999999997E-2</v>
      </c>
      <c r="P9" s="104">
        <v>704</v>
      </c>
      <c r="Q9" s="104">
        <v>0</v>
      </c>
      <c r="R9" s="104">
        <v>0</v>
      </c>
      <c r="S9" s="104">
        <f>+R9/100</f>
        <v>0</v>
      </c>
      <c r="T9" s="104">
        <v>0</v>
      </c>
      <c r="U9" s="104">
        <v>0</v>
      </c>
      <c r="V9" s="104">
        <v>0</v>
      </c>
      <c r="W9" s="104">
        <v>1.2749999999999999</v>
      </c>
      <c r="X9" s="104">
        <v>1.1339999999999999</v>
      </c>
      <c r="Y9" s="95"/>
      <c r="Z9">
        <v>0.36899999999999999</v>
      </c>
      <c r="AA9">
        <v>0.82599999999999996</v>
      </c>
      <c r="AB9">
        <v>0</v>
      </c>
      <c r="AC9">
        <v>67.227000000000004</v>
      </c>
      <c r="AD9">
        <v>11.57</v>
      </c>
      <c r="AE9">
        <v>5.992</v>
      </c>
      <c r="AF9">
        <v>0.80500000000000005</v>
      </c>
      <c r="AG9">
        <v>1.9319999999999999</v>
      </c>
      <c r="AH9">
        <v>0.68500000000000005</v>
      </c>
      <c r="AI9">
        <v>0.753</v>
      </c>
      <c r="AJ9">
        <v>0.88700000000000001</v>
      </c>
      <c r="AK9">
        <v>1.3120000000000001</v>
      </c>
      <c r="AL9">
        <v>1.544</v>
      </c>
      <c r="AM9">
        <v>0.98499999999999999</v>
      </c>
      <c r="AN9">
        <v>5.1139999999999999</v>
      </c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</row>
    <row r="10" spans="1:68">
      <c r="A10" t="s">
        <v>164</v>
      </c>
      <c r="B10" s="113">
        <v>8410</v>
      </c>
      <c r="C10" s="112">
        <v>254</v>
      </c>
      <c r="D10" s="112">
        <v>0.89700000000000002</v>
      </c>
      <c r="E10">
        <f t="shared" ref="E10:E27" si="0">+D10-D9</f>
        <v>1.5000000000000013E-2</v>
      </c>
      <c r="F10" s="112">
        <v>0.441</v>
      </c>
      <c r="G10" s="112"/>
      <c r="H10" s="112">
        <v>1.4750000000000001</v>
      </c>
      <c r="I10" s="94"/>
      <c r="J10" s="104">
        <v>5200</v>
      </c>
      <c r="K10" s="104">
        <v>254</v>
      </c>
      <c r="L10" s="104">
        <v>0.33800000000000002</v>
      </c>
      <c r="M10" s="104">
        <v>1.0349999999999999</v>
      </c>
      <c r="N10" s="104">
        <v>1.0640000000000001</v>
      </c>
      <c r="O10" s="104">
        <v>4.4999999999999998E-2</v>
      </c>
      <c r="P10" s="104">
        <v>717</v>
      </c>
      <c r="Q10" s="104">
        <v>4.2999999999999997E-2</v>
      </c>
      <c r="R10" s="104">
        <v>4.54</v>
      </c>
      <c r="S10" s="104">
        <f t="shared" ref="S10:S14" si="1">+R10/100</f>
        <v>4.5400000000000003E-2</v>
      </c>
      <c r="T10" s="104">
        <v>12.41</v>
      </c>
      <c r="U10" s="104">
        <v>11.13</v>
      </c>
      <c r="V10" s="104">
        <v>10.63</v>
      </c>
      <c r="W10" s="104">
        <v>1.111</v>
      </c>
      <c r="X10" s="104">
        <v>1.0349999999999999</v>
      </c>
      <c r="Y10" s="95"/>
      <c r="Z10">
        <v>0.40899999999999997</v>
      </c>
      <c r="AA10">
        <v>0.82</v>
      </c>
      <c r="AB10">
        <v>0</v>
      </c>
      <c r="AC10">
        <v>69.864000000000004</v>
      </c>
      <c r="AD10">
        <v>11.255000000000001</v>
      </c>
      <c r="AE10">
        <v>5.702</v>
      </c>
      <c r="AF10">
        <v>0.77200000000000002</v>
      </c>
      <c r="AG10">
        <v>1.8340000000000001</v>
      </c>
      <c r="AH10">
        <v>0.64600000000000002</v>
      </c>
      <c r="AI10">
        <v>0.67500000000000004</v>
      </c>
      <c r="AJ10">
        <v>0.81200000000000006</v>
      </c>
      <c r="AK10">
        <v>1.141</v>
      </c>
      <c r="AL10">
        <v>1.3959999999999999</v>
      </c>
      <c r="AM10">
        <v>0.85</v>
      </c>
      <c r="AN10">
        <v>3.8239999999999998</v>
      </c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</row>
    <row r="11" spans="1:68">
      <c r="B11" s="113">
        <v>8000</v>
      </c>
      <c r="C11" s="112">
        <v>254</v>
      </c>
      <c r="D11" s="112">
        <v>0.90900000000000003</v>
      </c>
      <c r="E11">
        <f t="shared" si="0"/>
        <v>1.2000000000000011E-2</v>
      </c>
      <c r="F11" s="112">
        <v>0.435</v>
      </c>
      <c r="G11" s="112"/>
      <c r="H11" s="112">
        <v>1.421</v>
      </c>
      <c r="I11" s="94"/>
      <c r="J11" s="104">
        <v>4000</v>
      </c>
      <c r="K11" s="104">
        <v>254</v>
      </c>
      <c r="L11" s="104">
        <v>0.25700000000000001</v>
      </c>
      <c r="M11" s="104">
        <v>0.90900000000000003</v>
      </c>
      <c r="N11" s="104">
        <v>0.94399999999999995</v>
      </c>
      <c r="O11" s="104">
        <v>3.1E-2</v>
      </c>
      <c r="P11" s="104">
        <v>818</v>
      </c>
      <c r="Q11" s="104">
        <v>0.122</v>
      </c>
      <c r="R11" s="104">
        <v>17.25</v>
      </c>
      <c r="S11" s="104">
        <f t="shared" si="1"/>
        <v>0.17249999999999999</v>
      </c>
      <c r="T11" s="104">
        <v>23.73</v>
      </c>
      <c r="U11" s="104">
        <v>21.29</v>
      </c>
      <c r="V11" s="104">
        <v>18.52</v>
      </c>
      <c r="W11" s="104">
        <v>0.96399999999999997</v>
      </c>
      <c r="X11" s="104">
        <v>0.90900000000000003</v>
      </c>
      <c r="Y11" s="95"/>
      <c r="Z11">
        <v>0.45100000000000001</v>
      </c>
      <c r="AA11">
        <v>0.85799999999999998</v>
      </c>
      <c r="AB11">
        <v>0</v>
      </c>
      <c r="AC11">
        <v>71.876999999999995</v>
      </c>
      <c r="AD11">
        <v>11.601000000000001</v>
      </c>
      <c r="AE11">
        <v>5.7439999999999998</v>
      </c>
      <c r="AF11">
        <v>0.76200000000000001</v>
      </c>
      <c r="AG11">
        <v>1.79</v>
      </c>
      <c r="AH11">
        <v>0.63100000000000001</v>
      </c>
      <c r="AI11">
        <v>0.628</v>
      </c>
      <c r="AJ11">
        <v>0.74099999999999999</v>
      </c>
      <c r="AK11">
        <v>0.95</v>
      </c>
      <c r="AL11">
        <v>1.2210000000000001</v>
      </c>
      <c r="AM11">
        <v>0.65700000000000003</v>
      </c>
      <c r="AN11">
        <v>2.0920000000000001</v>
      </c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</row>
    <row r="12" spans="1:68">
      <c r="B12" s="113">
        <v>7500</v>
      </c>
      <c r="C12" s="112">
        <v>254</v>
      </c>
      <c r="D12" s="112">
        <v>0.92500000000000004</v>
      </c>
      <c r="E12">
        <f t="shared" si="0"/>
        <v>1.6000000000000014E-2</v>
      </c>
      <c r="F12" s="112">
        <v>0.42699999999999999</v>
      </c>
      <c r="G12" s="112"/>
      <c r="H12" s="112">
        <v>1.3560000000000001</v>
      </c>
      <c r="I12" s="94"/>
      <c r="J12" s="104">
        <v>2800</v>
      </c>
      <c r="K12" s="104">
        <v>254</v>
      </c>
      <c r="L12" s="104">
        <v>0.17</v>
      </c>
      <c r="M12" s="104">
        <v>0.86099999999999999</v>
      </c>
      <c r="N12" s="104">
        <v>0.85799999999999998</v>
      </c>
      <c r="O12" s="104">
        <v>2.1999999999999999E-2</v>
      </c>
      <c r="P12" s="104">
        <v>1108</v>
      </c>
      <c r="Q12" s="104">
        <v>0.183</v>
      </c>
      <c r="R12" s="104">
        <v>36.31</v>
      </c>
      <c r="S12" s="104">
        <f t="shared" si="1"/>
        <v>0.36310000000000003</v>
      </c>
      <c r="T12" s="104">
        <v>25.25</v>
      </c>
      <c r="U12" s="104">
        <v>22.66</v>
      </c>
      <c r="V12" s="104">
        <v>17.39</v>
      </c>
      <c r="W12" s="104">
        <v>0.86</v>
      </c>
      <c r="X12" s="104">
        <v>0.86099999999999999</v>
      </c>
      <c r="Y12" s="95"/>
      <c r="Z12">
        <v>0.46700000000000003</v>
      </c>
      <c r="AA12">
        <v>0.88200000000000001</v>
      </c>
      <c r="AB12">
        <v>0</v>
      </c>
      <c r="AC12">
        <v>74.013000000000005</v>
      </c>
      <c r="AD12">
        <v>11.797000000000001</v>
      </c>
      <c r="AE12">
        <v>5.665</v>
      </c>
      <c r="AF12">
        <v>0.73499999999999999</v>
      </c>
      <c r="AG12">
        <v>1.6679999999999999</v>
      </c>
      <c r="AH12">
        <v>0.58299999999999996</v>
      </c>
      <c r="AI12">
        <v>0.57099999999999995</v>
      </c>
      <c r="AJ12">
        <v>0.61499999999999999</v>
      </c>
      <c r="AK12">
        <v>0.754</v>
      </c>
      <c r="AL12">
        <v>0.89500000000000002</v>
      </c>
      <c r="AM12">
        <v>0.45800000000000002</v>
      </c>
      <c r="AN12">
        <v>0.89800000000000002</v>
      </c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  <c r="BJ12" s="94"/>
      <c r="BK12" s="94"/>
      <c r="BL12" s="94"/>
      <c r="BM12" s="94"/>
      <c r="BN12" s="94"/>
      <c r="BO12" s="94"/>
      <c r="BP12" s="94"/>
    </row>
    <row r="13" spans="1:68">
      <c r="B13" s="113">
        <v>7000</v>
      </c>
      <c r="C13" s="112">
        <v>254</v>
      </c>
      <c r="D13" s="112">
        <v>0.94299999999999995</v>
      </c>
      <c r="E13">
        <f t="shared" si="0"/>
        <v>1.7999999999999905E-2</v>
      </c>
      <c r="F13" s="112">
        <v>0.41899999999999998</v>
      </c>
      <c r="G13" s="112"/>
      <c r="H13" s="112">
        <v>1.2909999999999999</v>
      </c>
      <c r="I13" s="94"/>
      <c r="J13" s="104">
        <v>1600</v>
      </c>
      <c r="K13" s="104">
        <v>254</v>
      </c>
      <c r="L13" s="104">
        <v>8.7999999999999995E-2</v>
      </c>
      <c r="M13" s="104">
        <v>0.89900000000000002</v>
      </c>
      <c r="N13" s="104">
        <v>0.77400000000000002</v>
      </c>
      <c r="O13" s="104">
        <v>1.6E-2</v>
      </c>
      <c r="P13" s="104">
        <v>2024</v>
      </c>
      <c r="Q13" s="104">
        <v>0.223</v>
      </c>
      <c r="R13" s="104">
        <v>59.63</v>
      </c>
      <c r="S13" s="104">
        <f t="shared" si="1"/>
        <v>0.59630000000000005</v>
      </c>
      <c r="T13" s="104">
        <v>23.02</v>
      </c>
      <c r="U13" s="104">
        <v>20.65</v>
      </c>
      <c r="V13" s="104">
        <v>12.31</v>
      </c>
      <c r="W13" s="104">
        <v>0.81699999999999995</v>
      </c>
      <c r="X13" s="104">
        <v>0.89900000000000002</v>
      </c>
      <c r="Y13" s="95"/>
      <c r="Z13">
        <v>0.45300000000000001</v>
      </c>
      <c r="AA13">
        <v>0.89700000000000002</v>
      </c>
      <c r="AB13">
        <v>0</v>
      </c>
      <c r="AC13">
        <v>74.659000000000006</v>
      </c>
      <c r="AD13">
        <v>12.13</v>
      </c>
      <c r="AE13">
        <v>5.7750000000000004</v>
      </c>
      <c r="AF13">
        <v>0.75600000000000001</v>
      </c>
      <c r="AG13">
        <v>1.675</v>
      </c>
      <c r="AH13">
        <v>0.54800000000000004</v>
      </c>
      <c r="AI13">
        <v>0.52500000000000002</v>
      </c>
      <c r="AJ13">
        <v>0.53500000000000003</v>
      </c>
      <c r="AK13">
        <v>0.68400000000000005</v>
      </c>
      <c r="AL13">
        <v>0.66600000000000004</v>
      </c>
      <c r="AM13">
        <v>0.29899999999999999</v>
      </c>
      <c r="AN13">
        <v>0.39900000000000002</v>
      </c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  <c r="BJ13" s="94"/>
      <c r="BK13" s="94"/>
      <c r="BL13" s="94"/>
      <c r="BM13" s="94"/>
      <c r="BN13" s="94"/>
      <c r="BO13" s="94"/>
      <c r="BP13" s="94"/>
    </row>
    <row r="14" spans="1:68">
      <c r="B14" s="113">
        <v>6500</v>
      </c>
      <c r="C14" s="112">
        <v>254</v>
      </c>
      <c r="D14" s="112">
        <v>0.96399999999999997</v>
      </c>
      <c r="E14">
        <f t="shared" si="0"/>
        <v>2.1000000000000019E-2</v>
      </c>
      <c r="F14" s="112">
        <v>0.41</v>
      </c>
      <c r="G14" s="112"/>
      <c r="H14" s="112">
        <v>1.2250000000000001</v>
      </c>
      <c r="I14" s="94"/>
      <c r="J14" s="104">
        <v>500</v>
      </c>
      <c r="K14" s="104">
        <v>254</v>
      </c>
      <c r="L14" s="104">
        <v>2.7E-2</v>
      </c>
      <c r="M14" s="104">
        <v>0.96</v>
      </c>
      <c r="N14" s="104">
        <v>0.55700000000000005</v>
      </c>
      <c r="O14" s="104">
        <v>1.4E-2</v>
      </c>
      <c r="P14" s="104">
        <v>6919</v>
      </c>
      <c r="Q14" s="104">
        <v>0.219</v>
      </c>
      <c r="R14" s="104">
        <v>82.46</v>
      </c>
      <c r="S14" s="104">
        <f t="shared" si="1"/>
        <v>0.82459999999999989</v>
      </c>
      <c r="T14" s="104">
        <v>19.5</v>
      </c>
      <c r="U14" s="104">
        <v>17.5</v>
      </c>
      <c r="V14" s="104">
        <v>5.35</v>
      </c>
      <c r="W14" s="104">
        <v>0.84899999999999998</v>
      </c>
      <c r="X14" s="104">
        <v>0.96</v>
      </c>
      <c r="Y14" s="95"/>
      <c r="Z14">
        <v>0.40899999999999997</v>
      </c>
      <c r="AA14">
        <v>0.90600000000000003</v>
      </c>
      <c r="AB14">
        <v>0</v>
      </c>
      <c r="AC14">
        <v>71.974999999999994</v>
      </c>
      <c r="AD14">
        <v>13.029</v>
      </c>
      <c r="AE14">
        <v>6.4329999999999998</v>
      </c>
      <c r="AF14">
        <v>0.91300000000000003</v>
      </c>
      <c r="AG14">
        <v>2.0099999999999998</v>
      </c>
      <c r="AH14">
        <v>0.69</v>
      </c>
      <c r="AI14">
        <v>0.66100000000000003</v>
      </c>
      <c r="AJ14">
        <v>0.69099999999999995</v>
      </c>
      <c r="AK14">
        <v>0.87</v>
      </c>
      <c r="AL14">
        <v>0.79400000000000004</v>
      </c>
      <c r="AM14">
        <v>0.31900000000000001</v>
      </c>
      <c r="AN14">
        <v>0.29899999999999999</v>
      </c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</row>
    <row r="15" spans="1:68" s="93" customFormat="1">
      <c r="B15" s="130">
        <v>6000</v>
      </c>
      <c r="C15" s="112">
        <v>254</v>
      </c>
      <c r="D15" s="112">
        <v>0.98899999999999999</v>
      </c>
      <c r="E15">
        <f t="shared" si="0"/>
        <v>2.5000000000000022E-2</v>
      </c>
      <c r="F15" s="112">
        <v>0.4</v>
      </c>
      <c r="G15" s="112"/>
      <c r="H15" s="112">
        <v>1.1599999999999999</v>
      </c>
      <c r="I15" s="107"/>
      <c r="J15" s="131"/>
      <c r="K15" s="132"/>
      <c r="L15" s="132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AO15" s="54">
        <v>3.2000000000000001E-2</v>
      </c>
      <c r="AP15" s="54">
        <v>0.27900000000000003</v>
      </c>
      <c r="AQ15" s="54">
        <v>0</v>
      </c>
      <c r="AR15" s="54">
        <v>13.901999999999999</v>
      </c>
      <c r="AS15" s="54">
        <v>7.0270000000000001</v>
      </c>
      <c r="AT15" s="54">
        <v>7.13</v>
      </c>
      <c r="AU15" s="54">
        <v>1.377</v>
      </c>
      <c r="AV15" s="54">
        <v>4.0960000000000001</v>
      </c>
      <c r="AW15" s="54">
        <v>1.5920000000000001</v>
      </c>
      <c r="AX15" s="54">
        <v>1.706</v>
      </c>
      <c r="AY15" s="54">
        <v>2.169</v>
      </c>
      <c r="AZ15" s="54">
        <v>4.1740000000000004</v>
      </c>
      <c r="BA15" s="54">
        <v>7.1970000000000001</v>
      </c>
      <c r="BB15" s="54">
        <v>5.9950000000000001</v>
      </c>
      <c r="BC15" s="54">
        <v>43.323999999999998</v>
      </c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</row>
    <row r="16" spans="1:68">
      <c r="A16" s="90" t="s">
        <v>163</v>
      </c>
      <c r="B16" s="133">
        <v>5800</v>
      </c>
      <c r="C16" s="135">
        <v>254</v>
      </c>
      <c r="D16" s="135">
        <v>1</v>
      </c>
      <c r="E16">
        <f t="shared" si="0"/>
        <v>1.100000000000001E-2</v>
      </c>
      <c r="F16" s="135">
        <v>0.39500000000000002</v>
      </c>
      <c r="G16" s="135">
        <v>0</v>
      </c>
      <c r="H16" s="135">
        <v>1.1339999999999999</v>
      </c>
      <c r="I16" s="107"/>
      <c r="J16" s="131"/>
      <c r="K16" s="132"/>
      <c r="L16" s="132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</row>
    <row r="17" spans="2:68">
      <c r="B17" s="113">
        <v>5200</v>
      </c>
      <c r="C17" s="112">
        <v>254</v>
      </c>
      <c r="D17" s="112">
        <v>1.0449999999999999</v>
      </c>
      <c r="E17">
        <f t="shared" si="0"/>
        <v>4.4999999999999929E-2</v>
      </c>
      <c r="F17" s="112"/>
      <c r="G17" s="112">
        <v>11.13</v>
      </c>
      <c r="H17" s="112">
        <v>1.0620000000000001</v>
      </c>
      <c r="I17" s="94"/>
      <c r="J17" s="95"/>
      <c r="K17" s="104"/>
      <c r="L17" s="104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</row>
    <row r="18" spans="2:68">
      <c r="B18" s="113">
        <v>4800</v>
      </c>
      <c r="C18" s="112">
        <v>254</v>
      </c>
      <c r="D18" s="112">
        <v>1.087</v>
      </c>
      <c r="E18">
        <f t="shared" si="0"/>
        <v>4.2000000000000037E-2</v>
      </c>
      <c r="F18" s="112"/>
      <c r="G18" s="112">
        <v>17.010000000000002</v>
      </c>
      <c r="H18" s="112">
        <v>1.02</v>
      </c>
      <c r="I18" s="94"/>
      <c r="J18" s="95"/>
      <c r="K18" s="104"/>
      <c r="L18" s="104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</row>
    <row r="19" spans="2:68">
      <c r="B19" s="113">
        <v>4400</v>
      </c>
      <c r="C19" s="112">
        <v>254</v>
      </c>
      <c r="D19" s="112">
        <v>1.1379999999999999</v>
      </c>
      <c r="E19">
        <f t="shared" si="0"/>
        <v>5.0999999999999934E-2</v>
      </c>
      <c r="F19" s="112"/>
      <c r="G19" s="112">
        <v>20.51</v>
      </c>
      <c r="H19" s="112">
        <v>0.97899999999999998</v>
      </c>
      <c r="I19" s="94"/>
      <c r="J19" s="95"/>
      <c r="K19" s="104"/>
      <c r="L19" s="104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</row>
    <row r="20" spans="2:68">
      <c r="B20" s="119">
        <v>4000</v>
      </c>
      <c r="C20" s="112">
        <v>254</v>
      </c>
      <c r="D20" s="112">
        <v>1.2050000000000001</v>
      </c>
      <c r="E20">
        <f t="shared" si="0"/>
        <v>6.7000000000000171E-2</v>
      </c>
      <c r="F20" s="112"/>
      <c r="G20" s="112">
        <v>22.75</v>
      </c>
      <c r="H20" s="112">
        <v>0.94199999999999995</v>
      </c>
      <c r="I20" s="94"/>
      <c r="J20" s="95"/>
      <c r="K20" s="104"/>
      <c r="L20" s="104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</row>
    <row r="21" spans="2:68">
      <c r="B21" s="113">
        <v>3600</v>
      </c>
      <c r="C21" s="112">
        <v>254</v>
      </c>
      <c r="D21" s="112">
        <v>1.294</v>
      </c>
      <c r="E21">
        <f t="shared" si="0"/>
        <v>8.8999999999999968E-2</v>
      </c>
      <c r="F21" s="112"/>
      <c r="G21" s="112">
        <v>24.13</v>
      </c>
      <c r="H21" s="112">
        <v>0.91</v>
      </c>
      <c r="I21" s="94"/>
      <c r="J21" s="95"/>
      <c r="K21" s="104"/>
      <c r="L21" s="104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</row>
    <row r="22" spans="2:68">
      <c r="B22" s="120">
        <v>3200</v>
      </c>
      <c r="C22" s="112">
        <v>254</v>
      </c>
      <c r="D22" s="112">
        <v>1.4119999999999999</v>
      </c>
      <c r="E22">
        <f t="shared" si="0"/>
        <v>0.11799999999999988</v>
      </c>
      <c r="F22" s="112"/>
      <c r="G22" s="112">
        <v>25.04</v>
      </c>
      <c r="H22" s="112">
        <v>0.88300000000000001</v>
      </c>
      <c r="I22" s="94"/>
      <c r="J22" s="95"/>
      <c r="K22" s="104"/>
      <c r="L22" s="104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</row>
    <row r="23" spans="2:68">
      <c r="B23" s="121">
        <v>2800</v>
      </c>
      <c r="C23" s="112">
        <v>254</v>
      </c>
      <c r="D23" s="112">
        <v>1.5740000000000001</v>
      </c>
      <c r="E23">
        <f t="shared" si="0"/>
        <v>0.16200000000000014</v>
      </c>
      <c r="F23" s="112"/>
      <c r="G23" s="112">
        <v>25.66</v>
      </c>
      <c r="H23" s="112">
        <v>0.86099999999999999</v>
      </c>
      <c r="I23" s="94"/>
      <c r="J23" s="95"/>
      <c r="K23" s="104"/>
      <c r="L23" s="104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</row>
    <row r="24" spans="2:68">
      <c r="B24" s="113">
        <v>2400</v>
      </c>
      <c r="C24" s="112">
        <v>254</v>
      </c>
      <c r="D24" s="112">
        <v>1.8069999999999999</v>
      </c>
      <c r="E24">
        <f t="shared" si="0"/>
        <v>0.23299999999999987</v>
      </c>
      <c r="F24" s="112"/>
      <c r="G24" s="112">
        <v>25.88</v>
      </c>
      <c r="H24" s="112">
        <v>0.84799999999999998</v>
      </c>
      <c r="I24" s="94"/>
      <c r="J24" s="95"/>
      <c r="K24" s="104"/>
      <c r="L24" s="104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94"/>
      <c r="BH24" s="94"/>
      <c r="BI24" s="94"/>
      <c r="BJ24" s="94"/>
      <c r="BK24" s="94"/>
      <c r="BL24" s="94"/>
      <c r="BM24" s="94"/>
      <c r="BN24" s="94"/>
      <c r="BO24" s="94"/>
      <c r="BP24" s="94"/>
    </row>
    <row r="25" spans="2:68">
      <c r="B25" s="113">
        <v>2000</v>
      </c>
      <c r="C25" s="112">
        <v>254</v>
      </c>
      <c r="D25" s="112">
        <v>2.1539999999999999</v>
      </c>
      <c r="E25">
        <f t="shared" si="0"/>
        <v>0.34699999999999998</v>
      </c>
      <c r="F25" s="112"/>
      <c r="G25" s="112">
        <v>25.91</v>
      </c>
      <c r="H25" s="112">
        <v>0.84199999999999997</v>
      </c>
      <c r="I25" s="94"/>
      <c r="J25" s="113"/>
      <c r="K25" s="104"/>
      <c r="L25" s="104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  <c r="BM25" s="94"/>
      <c r="BN25" s="94"/>
      <c r="BO25" s="94"/>
      <c r="BP25" s="94"/>
    </row>
    <row r="26" spans="2:68">
      <c r="B26" s="119">
        <v>1600</v>
      </c>
      <c r="C26" s="112">
        <v>254</v>
      </c>
      <c r="D26" s="112">
        <v>2.6970000000000001</v>
      </c>
      <c r="E26">
        <f t="shared" si="0"/>
        <v>0.54300000000000015</v>
      </c>
      <c r="F26" s="112"/>
      <c r="G26" s="112">
        <v>25.51</v>
      </c>
      <c r="H26" s="112">
        <v>0.84299999999999997</v>
      </c>
      <c r="I26" s="94"/>
      <c r="J26" s="119"/>
      <c r="K26" s="104"/>
      <c r="L26" s="104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4"/>
      <c r="BK26" s="94"/>
      <c r="BL26" s="94"/>
      <c r="BM26" s="94"/>
      <c r="BN26" s="94"/>
      <c r="BO26" s="94"/>
      <c r="BP26" s="94"/>
    </row>
    <row r="27" spans="2:68">
      <c r="B27" s="119">
        <v>1200</v>
      </c>
      <c r="C27" s="112">
        <v>254</v>
      </c>
      <c r="D27" s="112">
        <v>3.6320000000000001</v>
      </c>
      <c r="E27">
        <f t="shared" si="0"/>
        <v>0.93500000000000005</v>
      </c>
      <c r="F27" s="112"/>
      <c r="G27" s="112">
        <v>24.31</v>
      </c>
      <c r="H27" s="112">
        <v>0.85199999999999998</v>
      </c>
      <c r="I27" s="94"/>
      <c r="J27" s="95"/>
      <c r="K27" s="104"/>
      <c r="L27" s="104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4"/>
      <c r="BM27" s="94"/>
      <c r="BN27" s="94"/>
      <c r="BO27" s="94"/>
      <c r="BP27" s="94"/>
    </row>
    <row r="28" spans="2:68">
      <c r="J28" s="23"/>
      <c r="K28" s="23"/>
      <c r="L28" s="23"/>
    </row>
    <row r="37" spans="18:21">
      <c r="R37" s="140"/>
      <c r="S37" s="141"/>
    </row>
    <row r="42" spans="18:21">
      <c r="U42" s="140"/>
    </row>
  </sheetData>
  <mergeCells count="2">
    <mergeCell ref="M2:N2"/>
    <mergeCell ref="T2:V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workbookViewId="0">
      <selection activeCell="K20" sqref="K20"/>
    </sheetView>
  </sheetViews>
  <sheetFormatPr defaultRowHeight="14.5"/>
  <cols>
    <col min="1" max="2" width="16.54296875" customWidth="1"/>
    <col min="3" max="3" width="14.7265625" customWidth="1"/>
    <col min="7" max="9" width="10.26953125" customWidth="1"/>
    <col min="10" max="12" width="8.54296875" customWidth="1"/>
  </cols>
  <sheetData>
    <row r="1" spans="1:15" ht="15" thickBot="1">
      <c r="G1" s="148" t="s">
        <v>87</v>
      </c>
      <c r="H1" s="148"/>
      <c r="I1" s="148"/>
      <c r="J1" s="148"/>
      <c r="K1" s="57"/>
      <c r="L1" s="57"/>
    </row>
    <row r="2" spans="1:15">
      <c r="G2" s="71" t="s">
        <v>63</v>
      </c>
      <c r="H2" s="72">
        <v>0.63669898598871966</v>
      </c>
      <c r="J2" s="59">
        <v>0.28549999999999998</v>
      </c>
      <c r="K2" s="59"/>
    </row>
    <row r="3" spans="1:15">
      <c r="G3" s="73" t="s">
        <v>64</v>
      </c>
      <c r="H3" s="88">
        <v>3.9934087662043725E-2</v>
      </c>
      <c r="J3" s="60">
        <v>0.28957764115189266</v>
      </c>
      <c r="K3" s="60"/>
    </row>
    <row r="4" spans="1:15">
      <c r="G4" s="73" t="s">
        <v>65</v>
      </c>
      <c r="H4" s="74">
        <v>85</v>
      </c>
      <c r="I4" s="57"/>
      <c r="J4" s="59">
        <v>66</v>
      </c>
      <c r="K4" s="59"/>
    </row>
    <row r="5" spans="1:15" ht="15" thickBot="1">
      <c r="G5" s="75" t="s">
        <v>66</v>
      </c>
      <c r="H5" s="76">
        <v>0.33322081570387857</v>
      </c>
      <c r="I5" s="57"/>
      <c r="J5" s="59">
        <v>0.13</v>
      </c>
      <c r="K5" s="59"/>
    </row>
    <row r="6" spans="1:15" ht="15" thickBot="1">
      <c r="G6" s="77" t="str">
        <f>H82</f>
        <v>WSSQ</v>
      </c>
      <c r="H6" s="78">
        <f>J82</f>
        <v>1.7183157299949198E-3</v>
      </c>
      <c r="J6" s="57"/>
      <c r="K6" s="57"/>
      <c r="L6" s="57"/>
    </row>
    <row r="7" spans="1:15" ht="24" customHeight="1">
      <c r="C7" s="61" t="str">
        <f>Dyna!A3</f>
        <v>COMPONENTS</v>
      </c>
      <c r="D7" s="61" t="str">
        <f>Dyna!F4</f>
        <v>MW</v>
      </c>
      <c r="E7" s="61" t="str">
        <f>Dyna!G4</f>
        <v>SG</v>
      </c>
      <c r="F7" s="61" t="s">
        <v>61</v>
      </c>
      <c r="G7" s="61" t="s">
        <v>54</v>
      </c>
      <c r="H7" s="61" t="s">
        <v>67</v>
      </c>
      <c r="I7" s="61" t="s">
        <v>62</v>
      </c>
      <c r="J7" s="61" t="s">
        <v>88</v>
      </c>
      <c r="K7" s="89"/>
      <c r="L7" s="89"/>
      <c r="M7" s="89"/>
      <c r="N7" s="89"/>
      <c r="O7">
        <f>45+131.5</f>
        <v>176.5</v>
      </c>
    </row>
    <row r="8" spans="1:15" ht="15" hidden="1" customHeight="1">
      <c r="A8" s="158" t="str">
        <f>Dyna!A1</f>
        <v>DYNAMITE</v>
      </c>
      <c r="B8" s="147" t="s">
        <v>80</v>
      </c>
      <c r="C8" t="str">
        <f>Dyna!A8</f>
        <v xml:space="preserve">C1  </v>
      </c>
      <c r="D8">
        <f>Dyna!F8</f>
        <v>16.04</v>
      </c>
      <c r="E8" s="1">
        <f>Dyna!G8</f>
        <v>0.3</v>
      </c>
      <c r="F8" s="2">
        <f>+D8/E8</f>
        <v>53.466666666666669</v>
      </c>
      <c r="G8" s="2" t="e">
        <f>$H$2+$H$3*(D8-$H$4)^$H$5</f>
        <v>#NUM!</v>
      </c>
      <c r="H8" s="35">
        <v>0</v>
      </c>
      <c r="I8" s="2" t="e">
        <f t="shared" ref="I8:I74" si="0">(E8-G8)^2</f>
        <v>#NUM!</v>
      </c>
      <c r="O8">
        <f>141.5/O7</f>
        <v>0.80169971671388107</v>
      </c>
    </row>
    <row r="9" spans="1:15" hidden="1">
      <c r="A9" s="158"/>
      <c r="B9" s="147"/>
      <c r="C9" t="str">
        <f>Dyna!A9</f>
        <v xml:space="preserve">C2  </v>
      </c>
      <c r="D9">
        <f>Dyna!F9</f>
        <v>30.07</v>
      </c>
      <c r="E9" s="1">
        <f>Dyna!G9</f>
        <v>0.35599999999999998</v>
      </c>
      <c r="F9" s="2">
        <f t="shared" ref="F9:F75" si="1">+D9/E9</f>
        <v>84.466292134831463</v>
      </c>
      <c r="G9" s="2" t="e">
        <f t="shared" ref="G9:G15" si="2">$H$2+$H$3*(D9-$H$4)^$H$5</f>
        <v>#NUM!</v>
      </c>
      <c r="H9" s="35">
        <v>0</v>
      </c>
      <c r="I9" s="2" t="e">
        <f t="shared" si="0"/>
        <v>#NUM!</v>
      </c>
    </row>
    <row r="10" spans="1:15" hidden="1">
      <c r="A10" s="158"/>
      <c r="B10" s="147"/>
      <c r="C10" t="str">
        <f>Dyna!A10</f>
        <v xml:space="preserve">C3  </v>
      </c>
      <c r="D10">
        <f>Dyna!F10</f>
        <v>44.1</v>
      </c>
      <c r="E10" s="1">
        <f>Dyna!G10</f>
        <v>0.50700000000000001</v>
      </c>
      <c r="F10" s="2">
        <f t="shared" si="1"/>
        <v>86.982248520710058</v>
      </c>
      <c r="G10" s="2" t="e">
        <f t="shared" si="2"/>
        <v>#NUM!</v>
      </c>
      <c r="H10" s="35">
        <v>0</v>
      </c>
      <c r="I10" s="2" t="e">
        <f t="shared" si="0"/>
        <v>#NUM!</v>
      </c>
    </row>
    <row r="11" spans="1:15" hidden="1">
      <c r="A11" s="158"/>
      <c r="B11" s="147"/>
      <c r="C11" t="str">
        <f>Dyna!A11</f>
        <v>I-C4</v>
      </c>
      <c r="D11">
        <f>Dyna!F11</f>
        <v>58.12</v>
      </c>
      <c r="E11" s="1">
        <f>Dyna!G11</f>
        <v>0.56299999999999994</v>
      </c>
      <c r="F11" s="2">
        <f t="shared" si="1"/>
        <v>103.23268206039077</v>
      </c>
      <c r="G11" s="2" t="e">
        <f t="shared" si="2"/>
        <v>#NUM!</v>
      </c>
      <c r="H11" s="35">
        <v>0</v>
      </c>
      <c r="I11" s="2" t="e">
        <f t="shared" si="0"/>
        <v>#NUM!</v>
      </c>
    </row>
    <row r="12" spans="1:15" hidden="1">
      <c r="A12" s="158"/>
      <c r="B12" s="147"/>
      <c r="C12" t="str">
        <f>Dyna!A12</f>
        <v>N-C4</v>
      </c>
      <c r="D12">
        <f>Dyna!F12</f>
        <v>58.12</v>
      </c>
      <c r="E12" s="1">
        <f>Dyna!G12</f>
        <v>0.58399999999999996</v>
      </c>
      <c r="F12" s="2">
        <f t="shared" si="1"/>
        <v>99.520547945205479</v>
      </c>
      <c r="G12" s="2" t="e">
        <f>$H$2+$H$3*(D12-$H$4)^$H$5</f>
        <v>#NUM!</v>
      </c>
      <c r="H12" s="35">
        <v>0</v>
      </c>
      <c r="I12" s="2" t="e">
        <f t="shared" si="0"/>
        <v>#NUM!</v>
      </c>
    </row>
    <row r="13" spans="1:15" hidden="1">
      <c r="A13" s="158"/>
      <c r="B13" s="147"/>
      <c r="C13" t="str">
        <f>Dyna!A13</f>
        <v>I-C5</v>
      </c>
      <c r="D13">
        <f>Dyna!F13</f>
        <v>72.150000000000006</v>
      </c>
      <c r="E13" s="1">
        <f>Dyna!G13</f>
        <v>0.624</v>
      </c>
      <c r="F13" s="2">
        <f t="shared" si="1"/>
        <v>115.62500000000001</v>
      </c>
      <c r="G13" s="2" t="e">
        <f t="shared" si="2"/>
        <v>#NUM!</v>
      </c>
      <c r="H13" s="35">
        <v>0</v>
      </c>
      <c r="I13" s="2" t="e">
        <f>(E13-G13)^2</f>
        <v>#NUM!</v>
      </c>
    </row>
    <row r="14" spans="1:15" hidden="1">
      <c r="A14" s="158"/>
      <c r="B14" s="147"/>
      <c r="C14" t="str">
        <f>Dyna!A14</f>
        <v>N-C5</v>
      </c>
      <c r="D14">
        <f>Dyna!F14</f>
        <v>72.150000000000006</v>
      </c>
      <c r="E14" s="1">
        <f>Dyna!G14</f>
        <v>0.63100000000000001</v>
      </c>
      <c r="F14" s="2">
        <f t="shared" si="1"/>
        <v>114.34231378763867</v>
      </c>
      <c r="G14" s="2" t="e">
        <f t="shared" si="2"/>
        <v>#NUM!</v>
      </c>
      <c r="H14" s="35">
        <v>0</v>
      </c>
      <c r="I14" s="2" t="e">
        <f t="shared" si="0"/>
        <v>#NUM!</v>
      </c>
    </row>
    <row r="15" spans="1:15" hidden="1">
      <c r="A15" s="158"/>
      <c r="B15" s="147"/>
      <c r="C15" t="str">
        <f>Dyna!A15</f>
        <v xml:space="preserve">C6  </v>
      </c>
      <c r="D15">
        <f>Dyna!F15</f>
        <v>86.18</v>
      </c>
      <c r="E15" s="1">
        <f>Dyna!G15</f>
        <v>0.66400000000000003</v>
      </c>
      <c r="F15" s="2">
        <f t="shared" si="1"/>
        <v>129.78915662650601</v>
      </c>
      <c r="G15" s="2">
        <f t="shared" si="2"/>
        <v>0.67889742131320285</v>
      </c>
      <c r="H15" s="35">
        <v>0</v>
      </c>
      <c r="I15" s="2">
        <f t="shared" si="0"/>
        <v>2.2193316178306961E-4</v>
      </c>
    </row>
    <row r="16" spans="1:15" ht="18.75" customHeight="1">
      <c r="A16" s="158"/>
      <c r="B16" s="154" t="s">
        <v>81</v>
      </c>
      <c r="C16" s="54" t="str">
        <f>Dyna!A16</f>
        <v xml:space="preserve">C7  </v>
      </c>
      <c r="D16" s="54">
        <f>Dyna!F16</f>
        <v>92.46</v>
      </c>
      <c r="E16" s="55">
        <f>Dyna!G16</f>
        <v>0.71799999999999997</v>
      </c>
      <c r="F16" s="56">
        <f t="shared" si="1"/>
        <v>128.77437325905291</v>
      </c>
      <c r="G16" s="2">
        <f t="shared" ref="G16:G75" si="3">$H$2+$H$3*(D16-$H$4)^$H$5</f>
        <v>0.71471046485876888</v>
      </c>
      <c r="H16" s="35">
        <v>0.5</v>
      </c>
      <c r="I16" s="2">
        <f t="shared" si="0"/>
        <v>1.0821041445394263E-5</v>
      </c>
      <c r="J16">
        <f>+I16*H16</f>
        <v>5.4105207226971315E-6</v>
      </c>
      <c r="K16" s="2"/>
      <c r="L16" s="69">
        <v>1</v>
      </c>
      <c r="M16">
        <v>0.70768277552039538</v>
      </c>
      <c r="N16">
        <v>0.72880405640953438</v>
      </c>
    </row>
    <row r="17" spans="1:14" ht="15" customHeight="1">
      <c r="A17" s="158"/>
      <c r="B17" s="154"/>
      <c r="C17" s="54" t="str">
        <f>Dyna!A17</f>
        <v xml:space="preserve">C8  </v>
      </c>
      <c r="D17" s="54">
        <f>Dyna!F17</f>
        <v>105.31</v>
      </c>
      <c r="E17" s="55">
        <f>Dyna!G17</f>
        <v>0.745</v>
      </c>
      <c r="F17" s="56">
        <f t="shared" si="1"/>
        <v>141.35570469798657</v>
      </c>
      <c r="G17" s="2">
        <f t="shared" si="3"/>
        <v>0.74561705528137123</v>
      </c>
      <c r="H17" s="35">
        <v>0.5</v>
      </c>
      <c r="I17" s="2">
        <f t="shared" si="0"/>
        <v>3.8075722026813659E-7</v>
      </c>
      <c r="J17">
        <f t="shared" ref="J17:J81" si="4">+I17*H17</f>
        <v>1.903786101340683E-7</v>
      </c>
      <c r="K17" s="2"/>
      <c r="L17" s="69">
        <v>2</v>
      </c>
      <c r="M17">
        <v>0.74565528274063086</v>
      </c>
      <c r="N17">
        <v>0.75221356284182861</v>
      </c>
    </row>
    <row r="18" spans="1:14" ht="15" customHeight="1">
      <c r="A18" s="158"/>
      <c r="B18" s="154"/>
      <c r="C18" s="54" t="str">
        <f>Dyna!A18</f>
        <v xml:space="preserve">C9  </v>
      </c>
      <c r="D18" s="54">
        <f>Dyna!F18</f>
        <v>119.34</v>
      </c>
      <c r="E18" s="55">
        <f>Dyna!G18</f>
        <v>0.76900000000000002</v>
      </c>
      <c r="F18" s="56">
        <f t="shared" si="1"/>
        <v>155.18855656697008</v>
      </c>
      <c r="G18" s="2">
        <f t="shared" si="3"/>
        <v>0.76644809750676057</v>
      </c>
      <c r="H18" s="35">
        <v>0.5</v>
      </c>
      <c r="I18" s="2">
        <f t="shared" si="0"/>
        <v>6.5122063350016906E-6</v>
      </c>
      <c r="J18">
        <f t="shared" si="4"/>
        <v>3.2561031675008453E-6</v>
      </c>
      <c r="K18" s="2"/>
      <c r="L18" s="69">
        <v>3</v>
      </c>
      <c r="M18">
        <v>0.7669514621773128</v>
      </c>
      <c r="N18">
        <v>0.77110362222847573</v>
      </c>
    </row>
    <row r="19" spans="1:14" ht="15" customHeight="1">
      <c r="A19" s="158"/>
      <c r="B19" s="154"/>
      <c r="C19" s="54" t="str">
        <f>Dyna!A19</f>
        <v xml:space="preserve">C10 </v>
      </c>
      <c r="D19" s="54">
        <f>Dyna!F19</f>
        <v>134.01</v>
      </c>
      <c r="E19" s="55">
        <f>Dyna!G19</f>
        <v>0.77900000000000003</v>
      </c>
      <c r="F19" s="56">
        <f t="shared" si="1"/>
        <v>172.02824133504492</v>
      </c>
      <c r="G19" s="2">
        <f t="shared" si="3"/>
        <v>0.78277597696277457</v>
      </c>
      <c r="H19" s="35">
        <v>0.5</v>
      </c>
      <c r="I19" s="2">
        <f t="shared" si="0"/>
        <v>1.4258002023404047E-5</v>
      </c>
      <c r="J19">
        <f t="shared" si="4"/>
        <v>7.1290010117020237E-6</v>
      </c>
      <c r="K19" s="2"/>
      <c r="L19" s="69">
        <v>4</v>
      </c>
      <c r="M19">
        <v>0.78314455134104399</v>
      </c>
      <c r="N19">
        <v>0.7866866414219118</v>
      </c>
    </row>
    <row r="20" spans="1:14" ht="15" customHeight="1">
      <c r="A20" s="158"/>
      <c r="B20" s="154"/>
      <c r="C20" s="54" t="str">
        <f>Dyna!A20</f>
        <v xml:space="preserve">C11 </v>
      </c>
      <c r="D20" s="54">
        <f>Dyna!F20</f>
        <v>147</v>
      </c>
      <c r="E20" s="55">
        <f>Dyna!G20</f>
        <v>0.79</v>
      </c>
      <c r="F20" s="56">
        <f t="shared" si="1"/>
        <v>186.07594936708861</v>
      </c>
      <c r="G20" s="2">
        <f t="shared" si="3"/>
        <v>0.79468039677275448</v>
      </c>
      <c r="H20" s="35">
        <v>0.5</v>
      </c>
      <c r="I20" s="2">
        <f t="shared" si="0"/>
        <v>2.1906113950410245E-5</v>
      </c>
      <c r="J20">
        <f t="shared" si="4"/>
        <v>1.0953056975205122E-5</v>
      </c>
      <c r="K20" s="2"/>
      <c r="L20" s="69">
        <v>5</v>
      </c>
      <c r="M20">
        <v>0.79485129684963807</v>
      </c>
      <c r="N20">
        <v>0.7982056207001893</v>
      </c>
    </row>
    <row r="21" spans="1:14" ht="15" customHeight="1">
      <c r="A21" s="158"/>
      <c r="B21" s="154"/>
      <c r="C21" s="54" t="str">
        <f>Dyna!A21</f>
        <v xml:space="preserve">C12 </v>
      </c>
      <c r="D21" s="54">
        <f>Dyna!F21</f>
        <v>161</v>
      </c>
      <c r="E21" s="55">
        <f>Dyna!G21</f>
        <v>0.80100000000000005</v>
      </c>
      <c r="F21" s="56">
        <f t="shared" si="1"/>
        <v>200.99875156054929</v>
      </c>
      <c r="G21" s="2">
        <f t="shared" si="3"/>
        <v>0.80577033051186975</v>
      </c>
      <c r="H21" s="35">
        <v>0.5</v>
      </c>
      <c r="I21" s="2">
        <f t="shared" si="0"/>
        <v>2.2756053192475059E-5</v>
      </c>
      <c r="J21">
        <f t="shared" si="4"/>
        <v>1.137802659623753E-5</v>
      </c>
      <c r="K21" s="2"/>
      <c r="L21" s="69">
        <v>6</v>
      </c>
      <c r="M21">
        <v>0.80573332260827979</v>
      </c>
      <c r="N21">
        <v>0.80894263652701592</v>
      </c>
    </row>
    <row r="22" spans="1:14" ht="15" customHeight="1">
      <c r="A22" s="158"/>
      <c r="B22" s="154"/>
      <c r="C22" s="54" t="str">
        <f>Dyna!A22</f>
        <v xml:space="preserve">C13 </v>
      </c>
      <c r="D22" s="54">
        <f>Dyna!F22</f>
        <v>175</v>
      </c>
      <c r="E22" s="55">
        <f>Dyna!G22</f>
        <v>0.81200000000000006</v>
      </c>
      <c r="F22" s="56">
        <f t="shared" si="1"/>
        <v>215.51724137931032</v>
      </c>
      <c r="G22" s="2">
        <f t="shared" si="3"/>
        <v>0.81556920964610491</v>
      </c>
      <c r="H22" s="35">
        <v>0.5</v>
      </c>
      <c r="I22" s="2">
        <f t="shared" si="0"/>
        <v>1.2739257497847937E-5</v>
      </c>
      <c r="J22">
        <f t="shared" si="4"/>
        <v>6.3696287489239686E-6</v>
      </c>
      <c r="K22" s="2"/>
      <c r="L22" s="69">
        <v>7</v>
      </c>
      <c r="M22">
        <v>0.81535000599159291</v>
      </c>
      <c r="N22">
        <v>0.81838128858462145</v>
      </c>
    </row>
    <row r="23" spans="1:14" ht="15" customHeight="1">
      <c r="A23" s="158"/>
      <c r="B23" s="154"/>
      <c r="C23" s="54" t="str">
        <f>Dyna!A23</f>
        <v xml:space="preserve">C14 </v>
      </c>
      <c r="D23" s="54">
        <f>Dyna!F23</f>
        <v>190</v>
      </c>
      <c r="E23" s="55">
        <f>Dyna!G23</f>
        <v>0.82299999999999995</v>
      </c>
      <c r="F23" s="56">
        <f t="shared" si="1"/>
        <v>230.86269744835968</v>
      </c>
      <c r="G23" s="2">
        <f t="shared" si="3"/>
        <v>0.82499716231305198</v>
      </c>
      <c r="H23" s="35">
        <v>0.5</v>
      </c>
      <c r="I23" s="2">
        <f t="shared" si="0"/>
        <v>3.9886573046753171E-6</v>
      </c>
      <c r="J23">
        <f t="shared" si="4"/>
        <v>1.9943286523376585E-6</v>
      </c>
      <c r="K23" s="2"/>
      <c r="L23" s="69">
        <v>8</v>
      </c>
      <c r="M23">
        <v>0.82461516185264938</v>
      </c>
      <c r="N23">
        <v>0.82738838857320263</v>
      </c>
    </row>
    <row r="24" spans="1:14" ht="15" customHeight="1">
      <c r="A24" s="158"/>
      <c r="B24" s="154"/>
      <c r="C24" s="54" t="str">
        <f>Dyna!A24</f>
        <v xml:space="preserve">C15 </v>
      </c>
      <c r="D24" s="54">
        <f>Dyna!F24</f>
        <v>206</v>
      </c>
      <c r="E24" s="55">
        <f>Dyna!G24</f>
        <v>0.83299999999999996</v>
      </c>
      <c r="F24" s="56">
        <f t="shared" si="1"/>
        <v>247.29891956782714</v>
      </c>
      <c r="G24" s="2">
        <f t="shared" si="3"/>
        <v>0.83410992167614695</v>
      </c>
      <c r="H24" s="35">
        <v>0.5</v>
      </c>
      <c r="I24" s="2">
        <f t="shared" si="0"/>
        <v>1.2319261271809337E-6</v>
      </c>
      <c r="J24">
        <f t="shared" si="4"/>
        <v>6.1596306359046684E-7</v>
      </c>
      <c r="K24" s="2"/>
      <c r="L24" s="69">
        <v>9</v>
      </c>
      <c r="M24">
        <v>0.83358894737611677</v>
      </c>
      <c r="N24">
        <v>0.83600551071990648</v>
      </c>
    </row>
    <row r="25" spans="1:14" ht="15" customHeight="1">
      <c r="A25" s="158"/>
      <c r="B25" s="154"/>
      <c r="C25" s="54" t="str">
        <f>Dyna!A25</f>
        <v xml:space="preserve">C16 </v>
      </c>
      <c r="D25" s="54">
        <f>Dyna!F25</f>
        <v>222</v>
      </c>
      <c r="E25" s="55">
        <f>Dyna!G25</f>
        <v>0.84</v>
      </c>
      <c r="F25" s="56">
        <f t="shared" si="1"/>
        <v>264.28571428571428</v>
      </c>
      <c r="G25" s="2">
        <f t="shared" si="3"/>
        <v>0.84245073576210228</v>
      </c>
      <c r="H25" s="35">
        <v>0.5</v>
      </c>
      <c r="I25" s="2">
        <f t="shared" si="0"/>
        <v>6.0061057756471775E-6</v>
      </c>
      <c r="J25">
        <f t="shared" si="4"/>
        <v>3.0030528878235887E-6</v>
      </c>
      <c r="K25" s="2"/>
      <c r="L25" s="69">
        <v>10</v>
      </c>
      <c r="M25">
        <v>0.84182232513587785</v>
      </c>
      <c r="N25">
        <v>0.84380462284917734</v>
      </c>
    </row>
    <row r="26" spans="1:14" ht="15" customHeight="1">
      <c r="A26" s="158"/>
      <c r="B26" s="154"/>
      <c r="C26" s="54" t="str">
        <f>Dyna!A26</f>
        <v xml:space="preserve">C17 </v>
      </c>
      <c r="D26" s="54">
        <f>Dyna!F26</f>
        <v>237</v>
      </c>
      <c r="E26" s="55">
        <f>Dyna!G26</f>
        <v>0.84799999999999998</v>
      </c>
      <c r="F26" s="56">
        <f t="shared" si="1"/>
        <v>279.48113207547169</v>
      </c>
      <c r="G26" s="2">
        <f t="shared" si="3"/>
        <v>0.84969891910273065</v>
      </c>
      <c r="H26" s="35">
        <v>0.5</v>
      </c>
      <c r="I26" s="2">
        <f t="shared" si="0"/>
        <v>2.8863261176232129E-6</v>
      </c>
      <c r="J26">
        <f t="shared" si="4"/>
        <v>1.4431630588116065E-6</v>
      </c>
      <c r="K26" s="2"/>
      <c r="L26" s="69">
        <v>11</v>
      </c>
      <c r="M26">
        <v>0.8489945357293418</v>
      </c>
      <c r="N26">
        <v>0.85050790031616552</v>
      </c>
    </row>
    <row r="27" spans="1:14" ht="15" customHeight="1">
      <c r="A27" s="158"/>
      <c r="B27" s="154"/>
      <c r="C27" s="54" t="str">
        <f>Dyna!A27</f>
        <v xml:space="preserve">C18 </v>
      </c>
      <c r="D27" s="54">
        <f>Dyna!F27</f>
        <v>251</v>
      </c>
      <c r="E27" s="55">
        <f>Dyna!G27</f>
        <v>0.85299999999999998</v>
      </c>
      <c r="F27" s="56">
        <f t="shared" si="1"/>
        <v>294.25556858147712</v>
      </c>
      <c r="G27" s="2">
        <f t="shared" si="3"/>
        <v>0.85604512538101574</v>
      </c>
      <c r="H27" s="35">
        <v>0.5</v>
      </c>
      <c r="I27" s="2">
        <f t="shared" si="0"/>
        <v>9.2727885861063546E-6</v>
      </c>
      <c r="J27">
        <f t="shared" si="4"/>
        <v>4.6363942930531773E-6</v>
      </c>
      <c r="K27" s="2"/>
      <c r="L27" s="69">
        <v>12</v>
      </c>
      <c r="M27">
        <v>0.85528854150879463</v>
      </c>
      <c r="N27">
        <v>0.85631759416587483</v>
      </c>
    </row>
    <row r="28" spans="1:14" ht="15" customHeight="1">
      <c r="A28" s="158"/>
      <c r="B28" s="154"/>
      <c r="C28" s="54" t="str">
        <f>Dyna!A28</f>
        <v xml:space="preserve">C19 </v>
      </c>
      <c r="D28" s="54">
        <f>Dyna!F28</f>
        <v>263</v>
      </c>
      <c r="E28" s="55">
        <f>Dyna!G28</f>
        <v>0.85799999999999998</v>
      </c>
      <c r="F28" s="56">
        <f t="shared" si="1"/>
        <v>306.52680652680652</v>
      </c>
      <c r="G28" s="2">
        <f t="shared" si="3"/>
        <v>0.86120633192454676</v>
      </c>
      <c r="H28" s="35">
        <v>0.5</v>
      </c>
      <c r="I28" s="2">
        <f t="shared" si="0"/>
        <v>1.0280564410367853E-5</v>
      </c>
      <c r="J28">
        <f t="shared" si="4"/>
        <v>5.1402822051839267E-6</v>
      </c>
      <c r="K28" s="2"/>
      <c r="L28" s="69">
        <v>13</v>
      </c>
      <c r="M28">
        <v>0.86041762442059933</v>
      </c>
      <c r="N28">
        <v>0.86100040753345208</v>
      </c>
    </row>
    <row r="29" spans="1:14" ht="15" customHeight="1">
      <c r="A29" s="158"/>
      <c r="B29" s="154"/>
      <c r="C29" s="54" t="str">
        <f>Dyna!A29</f>
        <v xml:space="preserve">C20 </v>
      </c>
      <c r="D29" s="54">
        <f>Dyna!F29</f>
        <v>275</v>
      </c>
      <c r="E29" s="55">
        <f>Dyna!G29</f>
        <v>0.86299999999999999</v>
      </c>
      <c r="F29" s="56">
        <f t="shared" si="1"/>
        <v>318.65585168018538</v>
      </c>
      <c r="G29" s="2">
        <f t="shared" si="3"/>
        <v>0.86614044763340947</v>
      </c>
      <c r="H29" s="35">
        <v>0.5</v>
      </c>
      <c r="I29" s="2">
        <f t="shared" si="0"/>
        <v>9.8624113381872172E-6</v>
      </c>
      <c r="J29">
        <f t="shared" si="4"/>
        <v>4.9312056690936086E-6</v>
      </c>
      <c r="K29" s="2"/>
      <c r="L29" s="69">
        <v>14</v>
      </c>
      <c r="M29">
        <v>0.86532996838649012</v>
      </c>
      <c r="N29">
        <v>0.86544130742155612</v>
      </c>
    </row>
    <row r="30" spans="1:14" ht="15" customHeight="1">
      <c r="A30" s="158"/>
      <c r="B30" s="154"/>
      <c r="C30" s="54" t="str">
        <f>Dyna!A30</f>
        <v xml:space="preserve">C21 </v>
      </c>
      <c r="D30" s="54">
        <f>Dyna!F30</f>
        <v>291</v>
      </c>
      <c r="E30" s="55">
        <f>Dyna!G30</f>
        <v>0.86799999999999999</v>
      </c>
      <c r="F30" s="56">
        <f t="shared" si="1"/>
        <v>335.25345622119818</v>
      </c>
      <c r="G30" s="2">
        <f t="shared" si="3"/>
        <v>0.87240599098524541</v>
      </c>
      <c r="H30" s="35">
        <v>0.5</v>
      </c>
      <c r="I30" s="2">
        <f t="shared" si="0"/>
        <v>1.9412756562063831E-5</v>
      </c>
      <c r="J30">
        <f t="shared" si="4"/>
        <v>9.7063782810319156E-6</v>
      </c>
      <c r="K30" s="2"/>
      <c r="L30" s="69">
        <v>15</v>
      </c>
      <c r="M30">
        <v>0.87158076242254379</v>
      </c>
      <c r="N30">
        <v>0.87102946357709143</v>
      </c>
    </row>
    <row r="31" spans="1:14" ht="15" customHeight="1">
      <c r="A31" s="158"/>
      <c r="B31" s="154"/>
      <c r="C31" s="54" t="str">
        <f>Dyna!A31</f>
        <v xml:space="preserve">C22 </v>
      </c>
      <c r="D31" s="54">
        <f>Dyna!F31</f>
        <v>305</v>
      </c>
      <c r="E31" s="55">
        <f>Dyna!G31</f>
        <v>0.873</v>
      </c>
      <c r="F31" s="56">
        <f t="shared" si="1"/>
        <v>349.36998854524626</v>
      </c>
      <c r="G31" s="2">
        <f t="shared" si="3"/>
        <v>0.87762725666332586</v>
      </c>
      <c r="H31" s="35">
        <v>0.5</v>
      </c>
      <c r="I31" s="2">
        <f t="shared" si="0"/>
        <v>2.1411504228293598E-5</v>
      </c>
      <c r="J31">
        <f t="shared" si="4"/>
        <v>1.0705752114146799E-5</v>
      </c>
      <c r="K31" s="2"/>
      <c r="L31" s="69">
        <v>16</v>
      </c>
      <c r="M31">
        <v>0.87680096735040314</v>
      </c>
      <c r="N31">
        <v>0.87564231124529912</v>
      </c>
    </row>
    <row r="32" spans="1:14" ht="15" customHeight="1">
      <c r="A32" s="158"/>
      <c r="B32" s="154"/>
      <c r="C32" s="54" t="str">
        <f>Dyna!A32</f>
        <v xml:space="preserve">C23 </v>
      </c>
      <c r="D32" s="54">
        <f>Dyna!F32</f>
        <v>318</v>
      </c>
      <c r="E32" s="55">
        <f>Dyna!G32</f>
        <v>0.878</v>
      </c>
      <c r="F32" s="56">
        <f t="shared" si="1"/>
        <v>362.1867881548975</v>
      </c>
      <c r="G32" s="2">
        <f t="shared" si="3"/>
        <v>0.88228070670834369</v>
      </c>
      <c r="H32" s="35">
        <v>0.5</v>
      </c>
      <c r="I32" s="2">
        <f t="shared" si="0"/>
        <v>1.8324449922858623E-5</v>
      </c>
      <c r="J32">
        <f t="shared" si="4"/>
        <v>9.1622249614293114E-6</v>
      </c>
      <c r="K32" s="2"/>
      <c r="L32" s="69">
        <v>17</v>
      </c>
      <c r="M32">
        <v>0.88146219791408487</v>
      </c>
      <c r="N32">
        <v>0.8797197693104416</v>
      </c>
    </row>
    <row r="33" spans="1:14" ht="15" customHeight="1">
      <c r="A33" s="158"/>
      <c r="B33" s="154"/>
      <c r="C33" s="54" t="str">
        <f>Dyna!A33</f>
        <v xml:space="preserve">C24 </v>
      </c>
      <c r="D33" s="54">
        <f>Dyna!F33</f>
        <v>331</v>
      </c>
      <c r="E33" s="55">
        <f>Dyna!G33</f>
        <v>0.88200000000000001</v>
      </c>
      <c r="F33" s="56">
        <f t="shared" si="1"/>
        <v>375.28344671201813</v>
      </c>
      <c r="G33" s="2">
        <f t="shared" si="3"/>
        <v>0.8867641029168879</v>
      </c>
      <c r="H33" s="35">
        <v>0.5</v>
      </c>
      <c r="I33" s="2">
        <f t="shared" si="0"/>
        <v>2.2696676602699714E-5</v>
      </c>
      <c r="J33">
        <f t="shared" si="4"/>
        <v>1.1348338301349857E-5</v>
      </c>
      <c r="K33" s="2"/>
      <c r="L33" s="69">
        <v>18</v>
      </c>
      <c r="M33">
        <v>0.88596094286587268</v>
      </c>
      <c r="N33">
        <v>0.88361816151734296</v>
      </c>
    </row>
    <row r="34" spans="1:14" ht="15" customHeight="1">
      <c r="A34" s="158"/>
      <c r="B34" s="154"/>
      <c r="C34" s="54" t="str">
        <f>Dyna!A34</f>
        <v xml:space="preserve">C25 </v>
      </c>
      <c r="D34" s="54">
        <f>Dyna!F34</f>
        <v>345</v>
      </c>
      <c r="E34" s="55">
        <f>Dyna!G34</f>
        <v>0.88600000000000001</v>
      </c>
      <c r="F34" s="56">
        <f t="shared" si="1"/>
        <v>389.3905191873589</v>
      </c>
      <c r="G34" s="2">
        <f t="shared" si="3"/>
        <v>0.89141905039110747</v>
      </c>
      <c r="H34" s="35">
        <v>0.5</v>
      </c>
      <c r="I34" s="2">
        <f t="shared" si="0"/>
        <v>2.9366107141361921E-5</v>
      </c>
      <c r="J34">
        <f t="shared" si="4"/>
        <v>1.468305357068096E-5</v>
      </c>
      <c r="K34" s="2"/>
      <c r="L34" s="69">
        <v>19</v>
      </c>
      <c r="M34">
        <v>0.89064003636697486</v>
      </c>
      <c r="N34">
        <v>0.88763458485268754</v>
      </c>
    </row>
    <row r="35" spans="1:14" ht="15" customHeight="1">
      <c r="A35" s="158"/>
      <c r="B35" s="154"/>
      <c r="C35" s="54" t="str">
        <f>Dyna!A35</f>
        <v xml:space="preserve">C26 </v>
      </c>
      <c r="D35" s="54">
        <f>Dyna!F35</f>
        <v>359</v>
      </c>
      <c r="E35" s="55">
        <f>Dyna!G35</f>
        <v>0.89</v>
      </c>
      <c r="F35" s="56">
        <f t="shared" si="1"/>
        <v>403.37078651685391</v>
      </c>
      <c r="G35" s="2">
        <f t="shared" si="3"/>
        <v>0.89590972961547566</v>
      </c>
      <c r="H35" s="35">
        <v>0.5</v>
      </c>
      <c r="I35" s="2">
        <f t="shared" si="0"/>
        <v>3.4924904128029917E-5</v>
      </c>
      <c r="J35">
        <f t="shared" si="4"/>
        <v>1.7462452064014958E-5</v>
      </c>
      <c r="K35" s="2"/>
      <c r="L35" s="69">
        <v>20</v>
      </c>
      <c r="M35">
        <v>0.89516197492814298</v>
      </c>
      <c r="N35">
        <v>0.8914793385802573</v>
      </c>
    </row>
    <row r="36" spans="1:14" ht="15" customHeight="1">
      <c r="A36" s="158"/>
      <c r="B36" s="154"/>
      <c r="C36" s="54" t="str">
        <f>Dyna!A36</f>
        <v xml:space="preserve">C27 </v>
      </c>
      <c r="D36" s="54">
        <f>Dyna!F36</f>
        <v>374</v>
      </c>
      <c r="E36" s="55">
        <f>Dyna!G36</f>
        <v>0.89400000000000002</v>
      </c>
      <c r="F36" s="56">
        <f t="shared" si="1"/>
        <v>418.34451901565996</v>
      </c>
      <c r="G36" s="2">
        <f t="shared" si="3"/>
        <v>0.90055448727181564</v>
      </c>
      <c r="H36" s="35">
        <v>0.5</v>
      </c>
      <c r="I36" s="2">
        <f t="shared" si="0"/>
        <v>4.2961303396393015E-5</v>
      </c>
      <c r="J36">
        <f t="shared" si="4"/>
        <v>2.1480651698196507E-5</v>
      </c>
      <c r="K36" s="2"/>
      <c r="L36" s="69">
        <v>21</v>
      </c>
      <c r="M36">
        <v>0.89984732157786285</v>
      </c>
      <c r="N36">
        <v>0.89542525895088476</v>
      </c>
    </row>
    <row r="37" spans="1:14" ht="15" customHeight="1">
      <c r="A37" s="158"/>
      <c r="B37" s="154"/>
      <c r="C37" s="54" t="str">
        <f>Dyna!A37</f>
        <v xml:space="preserve">C28 </v>
      </c>
      <c r="D37" s="54">
        <f>Dyna!F37</f>
        <v>388</v>
      </c>
      <c r="E37" s="55">
        <f>Dyna!G37</f>
        <v>0.89700000000000002</v>
      </c>
      <c r="F37" s="56">
        <f t="shared" si="1"/>
        <v>432.55295429208473</v>
      </c>
      <c r="G37" s="2">
        <f t="shared" si="3"/>
        <v>0.90474669750223935</v>
      </c>
      <c r="H37" s="35">
        <v>0.5</v>
      </c>
      <c r="I37" s="2">
        <f t="shared" si="0"/>
        <v>6.0011322191201079E-5</v>
      </c>
      <c r="J37">
        <f t="shared" si="4"/>
        <v>3.0005661095600539E-5</v>
      </c>
      <c r="K37" s="2"/>
      <c r="L37" s="69">
        <v>22</v>
      </c>
      <c r="M37">
        <v>0.9040833891449821</v>
      </c>
      <c r="N37">
        <v>0.89896005529311873</v>
      </c>
    </row>
    <row r="38" spans="1:14" ht="15" customHeight="1">
      <c r="A38" s="158"/>
      <c r="B38" s="154"/>
      <c r="C38" s="54" t="str">
        <f>Dyna!A38</f>
        <v xml:space="preserve">C29 </v>
      </c>
      <c r="D38" s="54">
        <f>Dyna!F38</f>
        <v>402</v>
      </c>
      <c r="E38" s="55">
        <f>Dyna!G38</f>
        <v>0.9</v>
      </c>
      <c r="F38" s="56">
        <f t="shared" si="1"/>
        <v>446.66666666666663</v>
      </c>
      <c r="G38" s="2">
        <f t="shared" si="3"/>
        <v>0.90881166271449088</v>
      </c>
      <c r="H38" s="35">
        <v>0.5</v>
      </c>
      <c r="I38" s="2">
        <f t="shared" si="0"/>
        <v>7.7645399793948306E-5</v>
      </c>
      <c r="J38">
        <f t="shared" si="4"/>
        <v>3.8822699896974153E-5</v>
      </c>
      <c r="K38" s="2"/>
      <c r="L38" s="69">
        <v>23</v>
      </c>
      <c r="M38">
        <v>0.90819742991647789</v>
      </c>
      <c r="N38">
        <v>0.90236358308880749</v>
      </c>
    </row>
    <row r="39" spans="1:14" ht="15" customHeight="1">
      <c r="A39" s="158"/>
      <c r="B39" s="155"/>
      <c r="C39" s="54" t="str">
        <f>Dyna!A41</f>
        <v>C7p</v>
      </c>
      <c r="D39" s="54">
        <f>Dyna!F41</f>
        <v>180.64</v>
      </c>
      <c r="E39" s="55">
        <f>Dyna!G41</f>
        <v>0.82199999999999995</v>
      </c>
      <c r="F39" s="56">
        <f t="shared" si="1"/>
        <v>219.75669099756689</v>
      </c>
      <c r="G39" s="2">
        <f t="shared" si="3"/>
        <v>0.81922892102383948</v>
      </c>
      <c r="H39" s="35">
        <v>0.5</v>
      </c>
      <c r="I39" s="2">
        <f t="shared" si="0"/>
        <v>7.6788786921185478E-6</v>
      </c>
      <c r="J39">
        <f t="shared" si="4"/>
        <v>3.8394393460592739E-6</v>
      </c>
      <c r="K39" s="2"/>
      <c r="L39" s="69">
        <v>24</v>
      </c>
      <c r="M39">
        <v>0.81894461372839644</v>
      </c>
      <c r="N39">
        <v>0.82188759965557667</v>
      </c>
    </row>
    <row r="40" spans="1:14" ht="15" customHeight="1">
      <c r="A40" s="158"/>
      <c r="B40" s="155"/>
      <c r="C40" s="54" t="str">
        <f>Dyna!A42</f>
        <v>C10p</v>
      </c>
      <c r="D40" s="54">
        <f>Dyna!F42</f>
        <v>237.8</v>
      </c>
      <c r="E40" s="55">
        <f>Dyna!G42</f>
        <v>0.85199999999999998</v>
      </c>
      <c r="F40" s="56">
        <f t="shared" si="1"/>
        <v>279.10798122065728</v>
      </c>
      <c r="G40" s="2">
        <f t="shared" si="3"/>
        <v>0.850071823492349</v>
      </c>
      <c r="H40" s="35">
        <v>0.5</v>
      </c>
      <c r="I40" s="2">
        <f t="shared" si="0"/>
        <v>3.7178646446571316E-6</v>
      </c>
      <c r="J40">
        <f t="shared" si="4"/>
        <v>1.8589323223285658E-6</v>
      </c>
      <c r="K40" s="2"/>
      <c r="L40" s="69">
        <v>25</v>
      </c>
      <c r="M40">
        <v>0.84936399514174321</v>
      </c>
      <c r="N40">
        <v>0.85085083356626345</v>
      </c>
    </row>
    <row r="41" spans="1:14" ht="15" customHeight="1">
      <c r="A41" s="158"/>
      <c r="B41" s="155"/>
      <c r="C41" s="54" t="str">
        <f>Dyna!A43</f>
        <v>C20p</v>
      </c>
      <c r="D41" s="54">
        <f>Dyna!F43</f>
        <v>390.96</v>
      </c>
      <c r="E41" s="55">
        <f>Dyna!G43</f>
        <v>0.89900000000000002</v>
      </c>
      <c r="F41" s="56">
        <f t="shared" si="1"/>
        <v>434.88320355951055</v>
      </c>
      <c r="G41" s="2">
        <f t="shared" si="3"/>
        <v>0.90561642702109457</v>
      </c>
      <c r="H41" s="35">
        <v>0.5</v>
      </c>
      <c r="I41" s="2">
        <f t="shared" si="0"/>
        <v>4.377710652547011E-5</v>
      </c>
      <c r="J41">
        <f t="shared" si="4"/>
        <v>2.1888553262735055E-5</v>
      </c>
      <c r="K41" s="2"/>
      <c r="L41" s="69">
        <v>26</v>
      </c>
      <c r="M41">
        <v>0.90496307644147422</v>
      </c>
      <c r="N41">
        <v>0.89969024429373934</v>
      </c>
    </row>
    <row r="42" spans="1:14" ht="15" customHeight="1">
      <c r="A42" s="158"/>
      <c r="B42" s="155"/>
      <c r="C42" s="54" t="str">
        <f>Dyna!A44</f>
        <v>C30p</v>
      </c>
      <c r="D42" s="54">
        <f>Dyna!F44</f>
        <v>527.75</v>
      </c>
      <c r="E42" s="55">
        <f>Dyna!G44</f>
        <v>0.92500000000000004</v>
      </c>
      <c r="F42" s="56">
        <f t="shared" si="1"/>
        <v>570.54054054054052</v>
      </c>
      <c r="G42" s="2">
        <f t="shared" si="3"/>
        <v>0.94085673404902626</v>
      </c>
      <c r="H42" s="35">
        <v>0.5</v>
      </c>
      <c r="I42" s="2">
        <f t="shared" si="0"/>
        <v>2.5143601470154717E-4</v>
      </c>
      <c r="J42">
        <f t="shared" si="4"/>
        <v>1.2571800735077359E-4</v>
      </c>
      <c r="K42" s="2"/>
      <c r="L42" s="69">
        <v>27</v>
      </c>
      <c r="M42">
        <v>0.94085424625482439</v>
      </c>
      <c r="N42">
        <v>0.92839185508494149</v>
      </c>
    </row>
    <row r="43" spans="1:14">
      <c r="A43" s="158"/>
      <c r="B43" s="68" t="s">
        <v>76</v>
      </c>
      <c r="C43" s="54" t="str">
        <f>Dyna!A40</f>
        <v>Total Fluid</v>
      </c>
      <c r="D43" s="54">
        <f>Dyna!K40</f>
        <v>153.44999999999999</v>
      </c>
      <c r="E43" s="54">
        <f>Dyna!L40</f>
        <v>0.80600000000000005</v>
      </c>
      <c r="F43" s="56">
        <f t="shared" ref="F43:F50" si="5">+D43/E43</f>
        <v>190.38461538461536</v>
      </c>
      <c r="G43" s="2">
        <f t="shared" ref="G43:G50" si="6">$H$2+$H$3*(D43-$H$4)^$H$5</f>
        <v>0.79997726189031548</v>
      </c>
      <c r="H43" s="87">
        <v>1</v>
      </c>
      <c r="I43" s="2">
        <f t="shared" si="0"/>
        <v>3.6273374337846829E-5</v>
      </c>
      <c r="J43">
        <f t="shared" si="4"/>
        <v>3.6273374337846829E-5</v>
      </c>
      <c r="K43" s="2"/>
      <c r="L43" s="69">
        <v>28</v>
      </c>
      <c r="M43">
        <v>0.80855777385850724</v>
      </c>
      <c r="N43">
        <v>0.8117220957723521</v>
      </c>
    </row>
    <row r="44" spans="1:14" ht="15" customHeight="1">
      <c r="A44" s="158"/>
      <c r="B44" s="63"/>
      <c r="C44" s="54" t="str">
        <f>Dyna!A41</f>
        <v>C7p</v>
      </c>
      <c r="D44" s="54">
        <f>Dyna!K41</f>
        <v>183.04</v>
      </c>
      <c r="E44" s="54">
        <f>Dyna!L41</f>
        <v>0.82399999999999995</v>
      </c>
      <c r="F44" s="56">
        <f t="shared" si="5"/>
        <v>222.13592233009709</v>
      </c>
      <c r="G44" s="2">
        <f t="shared" si="6"/>
        <v>0.82074261993367781</v>
      </c>
      <c r="H44" s="35">
        <v>0.5</v>
      </c>
      <c r="I44" s="2">
        <f t="shared" si="0"/>
        <v>1.0610524896472871E-5</v>
      </c>
      <c r="J44">
        <f t="shared" si="4"/>
        <v>5.3052624482364357E-6</v>
      </c>
      <c r="K44" s="2"/>
      <c r="L44" s="69">
        <v>29</v>
      </c>
      <c r="M44">
        <v>0.82043204733148822</v>
      </c>
      <c r="N44">
        <v>0.82333428912449091</v>
      </c>
    </row>
    <row r="45" spans="1:14" ht="15" customHeight="1">
      <c r="A45" s="158"/>
      <c r="B45" s="63"/>
      <c r="C45" s="54" t="str">
        <f>Dyna!A42</f>
        <v>C10p</v>
      </c>
      <c r="D45" s="54">
        <f>Dyna!K42</f>
        <v>237.89</v>
      </c>
      <c r="E45" s="54">
        <f>Dyna!L42</f>
        <v>0.85199999999999998</v>
      </c>
      <c r="F45" s="56">
        <f t="shared" si="5"/>
        <v>279.21361502347418</v>
      </c>
      <c r="G45" s="2">
        <f t="shared" si="6"/>
        <v>0.85011369370329548</v>
      </c>
      <c r="H45" s="35">
        <v>0.5</v>
      </c>
      <c r="I45" s="2">
        <f t="shared" si="0"/>
        <v>3.5581514449870396E-6</v>
      </c>
      <c r="J45">
        <f t="shared" si="4"/>
        <v>1.7790757224935198E-6</v>
      </c>
      <c r="K45" s="2"/>
      <c r="L45" s="69">
        <v>30</v>
      </c>
      <c r="M45">
        <v>0.84940548144551375</v>
      </c>
      <c r="N45">
        <v>0.8508893265691756</v>
      </c>
    </row>
    <row r="46" spans="1:14" ht="15" customHeight="1">
      <c r="A46" s="158"/>
      <c r="B46" s="63"/>
      <c r="C46" s="54" t="str">
        <f>Dyna!A43</f>
        <v>C20p</v>
      </c>
      <c r="D46" s="54">
        <f>Dyna!K43</f>
        <v>390.96</v>
      </c>
      <c r="E46" s="54">
        <f>Dyna!L43</f>
        <v>0.89900000000000002</v>
      </c>
      <c r="F46" s="56">
        <f t="shared" si="5"/>
        <v>434.88320355951055</v>
      </c>
      <c r="G46" s="2">
        <f t="shared" si="6"/>
        <v>0.90561642702109457</v>
      </c>
      <c r="H46" s="35">
        <v>0.5</v>
      </c>
      <c r="I46" s="2">
        <f t="shared" si="0"/>
        <v>4.377710652547011E-5</v>
      </c>
      <c r="J46">
        <f t="shared" si="4"/>
        <v>2.1888553262735055E-5</v>
      </c>
      <c r="K46" s="2"/>
      <c r="L46" s="69">
        <v>31</v>
      </c>
      <c r="M46">
        <v>0.90496307644147422</v>
      </c>
      <c r="N46">
        <v>0.89969024429373934</v>
      </c>
    </row>
    <row r="47" spans="1:14" ht="15" customHeight="1">
      <c r="A47" s="158"/>
      <c r="B47" s="63"/>
      <c r="C47" s="54" t="str">
        <f>Dyna!A44</f>
        <v>C30p</v>
      </c>
      <c r="D47" s="54">
        <f>Dyna!K44</f>
        <v>527.75</v>
      </c>
      <c r="E47" s="54">
        <f>Dyna!L44</f>
        <v>0.92500000000000004</v>
      </c>
      <c r="F47" s="56">
        <f t="shared" si="5"/>
        <v>570.54054054054052</v>
      </c>
      <c r="G47" s="2">
        <f t="shared" si="6"/>
        <v>0.94085673404902626</v>
      </c>
      <c r="H47" s="35">
        <v>0.5</v>
      </c>
      <c r="I47" s="2">
        <f t="shared" si="0"/>
        <v>2.5143601470154717E-4</v>
      </c>
      <c r="J47">
        <f t="shared" si="4"/>
        <v>1.2571800735077359E-4</v>
      </c>
      <c r="K47" s="2"/>
      <c r="L47" s="69">
        <v>32</v>
      </c>
      <c r="M47">
        <v>0.94085424625482439</v>
      </c>
      <c r="N47">
        <v>0.92839185508494149</v>
      </c>
    </row>
    <row r="48" spans="1:14" ht="15" customHeight="1">
      <c r="A48" s="158"/>
      <c r="B48" s="159" t="s">
        <v>89</v>
      </c>
      <c r="C48" s="54" t="str">
        <f>Dyna!A45</f>
        <v>(Meas)Multistage Stock tank Liquid</v>
      </c>
      <c r="D48" s="54">
        <f>Dyna!K45</f>
        <v>166.79</v>
      </c>
      <c r="E48" s="54">
        <f>Dyna!L45</f>
        <v>0.80100000000000005</v>
      </c>
      <c r="F48" s="56">
        <f t="shared" si="5"/>
        <v>208.22721598002494</v>
      </c>
      <c r="G48" s="2">
        <f t="shared" si="6"/>
        <v>0.80995778135832175</v>
      </c>
      <c r="H48" s="87">
        <v>1</v>
      </c>
      <c r="I48" s="2">
        <f t="shared" si="0"/>
        <v>8.0241846863495826E-5</v>
      </c>
      <c r="J48">
        <f t="shared" si="4"/>
        <v>8.0241846863495826E-5</v>
      </c>
      <c r="K48" s="2"/>
      <c r="L48" s="69">
        <v>33</v>
      </c>
      <c r="M48">
        <v>0.80984190849920745</v>
      </c>
      <c r="N48">
        <v>0.81298400379516189</v>
      </c>
    </row>
    <row r="49" spans="1:14" ht="15" customHeight="1">
      <c r="A49" s="158"/>
      <c r="B49" s="159"/>
      <c r="C49" s="54" t="str">
        <f>Dyna!A46</f>
        <v>(Calc)Multistage Stock tank Liquid</v>
      </c>
      <c r="D49" s="54">
        <f>Dyna!K46</f>
        <v>160.85</v>
      </c>
      <c r="E49" s="54">
        <f>Dyna!L46</f>
        <v>0.80200000000000005</v>
      </c>
      <c r="F49" s="56">
        <f t="shared" si="5"/>
        <v>200.56109725685783</v>
      </c>
      <c r="G49" s="2">
        <f t="shared" si="6"/>
        <v>0.80565906366418361</v>
      </c>
      <c r="H49" s="35">
        <v>0.5</v>
      </c>
      <c r="I49" s="2">
        <f t="shared" si="0"/>
        <v>1.3388746898548416E-5</v>
      </c>
      <c r="J49">
        <f t="shared" si="4"/>
        <v>6.6943734492742078E-6</v>
      </c>
      <c r="K49" s="2"/>
      <c r="L49" s="69">
        <v>34</v>
      </c>
      <c r="M49">
        <v>0.8056241619518727</v>
      </c>
      <c r="N49">
        <v>0.80883511916903983</v>
      </c>
    </row>
    <row r="50" spans="1:14" ht="15" customHeight="1">
      <c r="A50" s="158"/>
      <c r="B50" s="159"/>
      <c r="C50" s="54" t="str">
        <f>Dyna!A47</f>
        <v>(Calc)C0+ Multistage Stock tank Liquid</v>
      </c>
      <c r="D50" s="54">
        <f>Dyna!K47</f>
        <v>517.88</v>
      </c>
      <c r="E50" s="54">
        <f>Dyna!L47</f>
        <v>0.92400000000000004</v>
      </c>
      <c r="F50" s="56">
        <f t="shared" si="5"/>
        <v>560.47619047619048</v>
      </c>
      <c r="G50" s="2">
        <f t="shared" si="6"/>
        <v>0.93858034940235624</v>
      </c>
      <c r="H50" s="35">
        <v>0.5</v>
      </c>
      <c r="I50" s="2">
        <f t="shared" si="0"/>
        <v>2.125865886947887E-4</v>
      </c>
      <c r="J50">
        <f t="shared" si="4"/>
        <v>1.0629329434739435E-4</v>
      </c>
      <c r="K50" s="2"/>
      <c r="L50" s="69">
        <v>35</v>
      </c>
      <c r="M50">
        <v>0.93852132900947338</v>
      </c>
      <c r="N50">
        <v>0.92658856678367763</v>
      </c>
    </row>
    <row r="51" spans="1:14" ht="15" customHeight="1">
      <c r="A51" s="157" t="str">
        <f>Rush!A1</f>
        <v>RUSH</v>
      </c>
      <c r="B51" s="156" t="s">
        <v>86</v>
      </c>
      <c r="C51" s="51" t="str">
        <f>Rush!A47</f>
        <v>C6p</v>
      </c>
      <c r="D51" s="52">
        <f>Rush!F47</f>
        <v>199.58</v>
      </c>
      <c r="E51" s="53">
        <f>Rush!G47</f>
        <v>0.8367</v>
      </c>
      <c r="F51" s="53">
        <f t="shared" si="1"/>
        <v>238.53232938926737</v>
      </c>
      <c r="G51" s="2">
        <f t="shared" si="3"/>
        <v>0.83055607493817729</v>
      </c>
      <c r="H51" s="35">
        <v>0.5</v>
      </c>
      <c r="I51" s="2">
        <f t="shared" si="0"/>
        <v>3.7747815165293166E-5</v>
      </c>
      <c r="J51">
        <f t="shared" si="4"/>
        <v>1.8873907582646583E-5</v>
      </c>
      <c r="K51" s="2"/>
      <c r="L51" s="69">
        <v>36</v>
      </c>
      <c r="M51">
        <v>0.83008682042772497</v>
      </c>
      <c r="N51">
        <v>0.83265631147075891</v>
      </c>
    </row>
    <row r="52" spans="1:14" ht="15" customHeight="1">
      <c r="A52" s="157"/>
      <c r="B52" s="156"/>
      <c r="C52" s="51" t="str">
        <f>Rush!A48</f>
        <v>C7p</v>
      </c>
      <c r="D52" s="52">
        <f>Rush!F48</f>
        <v>208.5</v>
      </c>
      <c r="E52" s="53">
        <f>Rush!G48</f>
        <v>0.8427</v>
      </c>
      <c r="F52" s="53">
        <f t="shared" si="1"/>
        <v>247.4190103239587</v>
      </c>
      <c r="G52" s="2">
        <f t="shared" si="3"/>
        <v>0.83545978628810658</v>
      </c>
      <c r="H52" s="35">
        <v>0.5</v>
      </c>
      <c r="I52" s="2">
        <f t="shared" si="0"/>
        <v>5.2420694593889617E-5</v>
      </c>
      <c r="J52">
        <f t="shared" si="4"/>
        <v>2.6210347296944809E-5</v>
      </c>
      <c r="K52" s="2"/>
      <c r="L52" s="69">
        <v>37</v>
      </c>
      <c r="M52">
        <v>0.83492006138415098</v>
      </c>
      <c r="N52">
        <v>0.83727365203711634</v>
      </c>
    </row>
    <row r="53" spans="1:14" ht="15" customHeight="1">
      <c r="A53" s="157"/>
      <c r="B53" s="156"/>
      <c r="C53" s="51" t="str">
        <f>Rush!A49</f>
        <v>C12p</v>
      </c>
      <c r="D53" s="52">
        <f>Rush!F49</f>
        <v>294.32</v>
      </c>
      <c r="E53" s="53">
        <f>Rush!G49</f>
        <v>0.88170000000000004</v>
      </c>
      <c r="F53" s="53">
        <f t="shared" si="1"/>
        <v>333.80968583418394</v>
      </c>
      <c r="G53" s="2">
        <f t="shared" si="3"/>
        <v>0.87366508010660238</v>
      </c>
      <c r="H53" s="35">
        <v>0.5</v>
      </c>
      <c r="I53" s="2">
        <f t="shared" si="0"/>
        <v>6.4559937693317514E-5</v>
      </c>
      <c r="J53">
        <f t="shared" si="4"/>
        <v>3.2279968846658757E-5</v>
      </c>
      <c r="K53" s="2"/>
      <c r="L53" s="69">
        <v>38</v>
      </c>
      <c r="M53">
        <v>0.87283865480973954</v>
      </c>
      <c r="N53">
        <v>0.87214549553020915</v>
      </c>
    </row>
    <row r="54" spans="1:14">
      <c r="A54" s="157"/>
      <c r="B54" s="156"/>
      <c r="C54" s="51" t="str">
        <f>Rush!A50</f>
        <v>C30p</v>
      </c>
      <c r="D54" s="52">
        <f>Rush!F50</f>
        <v>609.34</v>
      </c>
      <c r="E54" s="53">
        <f>Rush!G50</f>
        <v>0.96699999999999997</v>
      </c>
      <c r="F54" s="53">
        <f t="shared" si="1"/>
        <v>630.13443640124103</v>
      </c>
      <c r="G54" s="2">
        <f t="shared" si="3"/>
        <v>0.95849112142621851</v>
      </c>
      <c r="H54" s="35">
        <v>0.5</v>
      </c>
      <c r="I54" s="2">
        <f t="shared" si="0"/>
        <v>7.2401014583357281E-5</v>
      </c>
      <c r="J54">
        <f t="shared" si="4"/>
        <v>3.6200507291678641E-5</v>
      </c>
      <c r="K54" s="2"/>
      <c r="L54" s="69">
        <v>39</v>
      </c>
      <c r="M54">
        <v>0.95899325547548608</v>
      </c>
      <c r="N54">
        <v>0.94213547853107793</v>
      </c>
    </row>
    <row r="55" spans="1:14">
      <c r="A55" s="157"/>
      <c r="B55" s="156"/>
      <c r="C55" s="51" t="str">
        <f>Rush!A51</f>
        <v>C36p</v>
      </c>
      <c r="D55" s="52">
        <f>Rush!F51</f>
        <v>755.98</v>
      </c>
      <c r="E55" s="53">
        <f>Rush!G51</f>
        <v>1.0015000000000001</v>
      </c>
      <c r="F55" s="53">
        <f t="shared" si="1"/>
        <v>754.8477284073889</v>
      </c>
      <c r="G55" s="2">
        <f t="shared" si="3"/>
        <v>0.98605018439152525</v>
      </c>
      <c r="H55" s="35">
        <v>0.5</v>
      </c>
      <c r="I55" s="2">
        <f t="shared" si="0"/>
        <v>2.3869680233587167E-4</v>
      </c>
      <c r="J55">
        <f t="shared" si="4"/>
        <v>1.1934840116793584E-4</v>
      </c>
      <c r="K55" s="2"/>
      <c r="L55" s="69">
        <v>40</v>
      </c>
      <c r="M55">
        <v>0.98757279208167548</v>
      </c>
      <c r="N55">
        <v>0.96285099235463145</v>
      </c>
    </row>
    <row r="56" spans="1:14">
      <c r="A56" s="58"/>
      <c r="B56" s="156" t="s">
        <v>85</v>
      </c>
      <c r="C56" s="51" t="str">
        <f>Rush!A53</f>
        <v>C7p</v>
      </c>
      <c r="D56" s="52">
        <f>Rush!F53</f>
        <v>101.78</v>
      </c>
      <c r="E56" s="53">
        <f>Rush!G53</f>
        <v>0.73380000000000001</v>
      </c>
      <c r="F56" s="53">
        <f t="shared" ref="F56:F73" si="7">+D56/E56</f>
        <v>138.702643772145</v>
      </c>
      <c r="G56" s="2">
        <f t="shared" ref="G56:G73" si="8">$H$2+$H$3*(D56-$H$4)^$H$5</f>
        <v>0.73890346806228679</v>
      </c>
      <c r="H56" s="35">
        <v>0.5</v>
      </c>
      <c r="I56" s="2">
        <f t="shared" si="0"/>
        <v>2.604538626278125E-5</v>
      </c>
      <c r="J56">
        <f t="shared" si="4"/>
        <v>1.3022693131390625E-5</v>
      </c>
      <c r="K56" s="2"/>
      <c r="L56" s="69">
        <v>41</v>
      </c>
      <c r="M56">
        <v>0.73845495739149647</v>
      </c>
      <c r="N56">
        <v>0.74653964250320781</v>
      </c>
    </row>
    <row r="57" spans="1:14">
      <c r="A57" s="58"/>
      <c r="B57" s="156"/>
      <c r="C57" s="51" t="str">
        <f>Rush!A54</f>
        <v>C7p</v>
      </c>
      <c r="D57" s="52">
        <f>Rush!F54</f>
        <v>101.84</v>
      </c>
      <c r="E57" s="53">
        <f>Rush!G54</f>
        <v>0.73380000000000001</v>
      </c>
      <c r="F57" s="53">
        <f t="shared" si="7"/>
        <v>138.7844099209594</v>
      </c>
      <c r="G57" s="2">
        <f t="shared" si="8"/>
        <v>0.73902509908444203</v>
      </c>
      <c r="H57" s="35">
        <v>0.5</v>
      </c>
      <c r="I57" s="2">
        <f t="shared" si="0"/>
        <v>2.7301660442236834E-5</v>
      </c>
      <c r="J57">
        <f t="shared" si="4"/>
        <v>1.3650830221118417E-5</v>
      </c>
      <c r="K57" s="2"/>
      <c r="L57" s="69">
        <v>42</v>
      </c>
      <c r="M57">
        <v>0.73858780747071773</v>
      </c>
      <c r="N57">
        <v>0.74664007539142196</v>
      </c>
    </row>
    <row r="58" spans="1:14">
      <c r="A58" s="58"/>
      <c r="B58" s="156"/>
      <c r="C58" s="51" t="str">
        <f>Rush!A55</f>
        <v>C7p</v>
      </c>
      <c r="D58" s="52">
        <f>Rush!F55</f>
        <v>102.27</v>
      </c>
      <c r="E58" s="53">
        <f>Rush!G55</f>
        <v>0.73470000000000002</v>
      </c>
      <c r="F58" s="53">
        <f t="shared" si="7"/>
        <v>139.19967333605553</v>
      </c>
      <c r="G58" s="2">
        <f t="shared" si="8"/>
        <v>0.73988844341810567</v>
      </c>
      <c r="H58" s="35">
        <v>0.5</v>
      </c>
      <c r="I58" s="2">
        <f t="shared" si="0"/>
        <v>2.6919945102883823E-5</v>
      </c>
      <c r="J58">
        <f t="shared" si="4"/>
        <v>1.3459972551441911E-5</v>
      </c>
      <c r="K58" s="2"/>
      <c r="L58" s="69">
        <v>43</v>
      </c>
      <c r="M58">
        <v>0.73952791980529042</v>
      </c>
      <c r="N58">
        <v>0.74735559417053399</v>
      </c>
    </row>
    <row r="59" spans="1:14">
      <c r="A59" s="58"/>
      <c r="B59" s="156"/>
      <c r="C59" s="51" t="str">
        <f>Rush!A56</f>
        <v>C7p</v>
      </c>
      <c r="D59" s="52">
        <f>Rush!F56</f>
        <v>101.55</v>
      </c>
      <c r="E59" s="53">
        <f>Rush!G56</f>
        <v>0.73360000000000003</v>
      </c>
      <c r="F59" s="53">
        <f t="shared" si="7"/>
        <v>138.42693565976009</v>
      </c>
      <c r="G59" s="2">
        <f t="shared" si="8"/>
        <v>0.73843451086709178</v>
      </c>
      <c r="H59" s="35">
        <v>0.5</v>
      </c>
      <c r="I59" s="2">
        <f t="shared" si="0"/>
        <v>2.3372495324028185E-5</v>
      </c>
      <c r="J59">
        <f t="shared" si="4"/>
        <v>1.1686247662014092E-5</v>
      </c>
      <c r="K59" s="2"/>
      <c r="L59" s="69">
        <v>44</v>
      </c>
      <c r="M59">
        <v>0.7379417806475167</v>
      </c>
      <c r="N59">
        <v>0.74615328735812159</v>
      </c>
    </row>
    <row r="60" spans="1:14">
      <c r="A60" s="58"/>
      <c r="B60" s="156"/>
      <c r="C60" s="51" t="str">
        <f>Rush!A57</f>
        <v>C7p</v>
      </c>
      <c r="D60" s="52">
        <f>Rush!F57</f>
        <v>101.25</v>
      </c>
      <c r="E60" s="53">
        <f>Rush!G57</f>
        <v>0.73268999999999995</v>
      </c>
      <c r="F60" s="53">
        <f t="shared" si="7"/>
        <v>138.18941162019408</v>
      </c>
      <c r="G60" s="2">
        <f t="shared" si="8"/>
        <v>0.73781625067484102</v>
      </c>
      <c r="H60" s="35">
        <v>0.5</v>
      </c>
      <c r="I60" s="2">
        <f t="shared" si="0"/>
        <v>2.6278445981308532E-5</v>
      </c>
      <c r="J60">
        <f t="shared" si="4"/>
        <v>1.3139222990654266E-5</v>
      </c>
      <c r="K60" s="2"/>
      <c r="L60" s="69">
        <v>45</v>
      </c>
      <c r="M60">
        <v>0.73726281979775332</v>
      </c>
      <c r="N60">
        <v>0.74564606439185011</v>
      </c>
    </row>
    <row r="61" spans="1:14">
      <c r="A61" s="58"/>
      <c r="B61" s="156"/>
      <c r="C61" s="51" t="str">
        <f>Rush!A58</f>
        <v>C7p</v>
      </c>
      <c r="D61" s="52">
        <f>Rush!F58</f>
        <v>102.27</v>
      </c>
      <c r="E61" s="53">
        <f>Rush!G58</f>
        <v>0.73480000000000001</v>
      </c>
      <c r="F61" s="53">
        <f t="shared" si="7"/>
        <v>139.18072945019051</v>
      </c>
      <c r="G61" s="2">
        <f t="shared" si="8"/>
        <v>0.73988844341810567</v>
      </c>
      <c r="H61" s="35">
        <v>0.5</v>
      </c>
      <c r="I61" s="2">
        <f t="shared" si="0"/>
        <v>2.5892256419262805E-5</v>
      </c>
      <c r="J61">
        <f t="shared" si="4"/>
        <v>1.2946128209631403E-5</v>
      </c>
      <c r="K61" s="2"/>
      <c r="L61" s="69">
        <v>46</v>
      </c>
      <c r="M61">
        <v>0.73952791980529042</v>
      </c>
      <c r="N61">
        <v>0.74735559417053399</v>
      </c>
    </row>
    <row r="62" spans="1:14">
      <c r="A62" s="58"/>
      <c r="B62" s="156"/>
      <c r="C62" s="51" t="str">
        <f>Rush!A59</f>
        <v>C7p</v>
      </c>
      <c r="D62" s="52">
        <f>Rush!F59</f>
        <v>103.74</v>
      </c>
      <c r="E62" s="53">
        <f>Rush!G59</f>
        <v>0.73699999999999999</v>
      </c>
      <c r="F62" s="53">
        <f t="shared" si="7"/>
        <v>140.75983717774761</v>
      </c>
      <c r="G62" s="2">
        <f t="shared" si="8"/>
        <v>0.74273590165915404</v>
      </c>
      <c r="H62" s="35">
        <v>0.5</v>
      </c>
      <c r="I62" s="2">
        <f t="shared" si="0"/>
        <v>3.2900567843486208E-5</v>
      </c>
      <c r="J62">
        <f t="shared" si="4"/>
        <v>1.6450283921743104E-5</v>
      </c>
      <c r="K62" s="2"/>
      <c r="L62" s="69">
        <v>47</v>
      </c>
      <c r="M62">
        <v>0.74259576725188647</v>
      </c>
      <c r="N62">
        <v>0.74974717807574209</v>
      </c>
    </row>
    <row r="63" spans="1:14">
      <c r="A63" s="58"/>
      <c r="B63" s="156"/>
      <c r="C63" s="51" t="str">
        <f>Rush!A60</f>
        <v>C7p</v>
      </c>
      <c r="D63" s="52">
        <f>Rush!F60</f>
        <v>101.08</v>
      </c>
      <c r="E63" s="53">
        <f>Rush!G60</f>
        <v>0.73240000000000005</v>
      </c>
      <c r="F63" s="53">
        <f t="shared" si="7"/>
        <v>138.01201529219006</v>
      </c>
      <c r="G63" s="2">
        <f t="shared" si="8"/>
        <v>0.73746251903257576</v>
      </c>
      <c r="H63" s="35">
        <v>0.5</v>
      </c>
      <c r="I63" s="2">
        <f t="shared" si="0"/>
        <v>2.5629098955191278E-5</v>
      </c>
      <c r="J63">
        <f t="shared" si="4"/>
        <v>1.2814549477595639E-5</v>
      </c>
      <c r="K63" s="2"/>
      <c r="L63" s="69">
        <v>48</v>
      </c>
      <c r="M63">
        <v>0.73687308944872898</v>
      </c>
      <c r="N63">
        <v>0.74535696861538614</v>
      </c>
    </row>
    <row r="64" spans="1:14">
      <c r="A64" s="58"/>
      <c r="B64" s="156"/>
      <c r="C64" s="51" t="str">
        <f>Rush!A61</f>
        <v>C7p</v>
      </c>
      <c r="D64" s="52">
        <f>Rush!F61</f>
        <v>100.61</v>
      </c>
      <c r="E64" s="53">
        <f>Rush!G61</f>
        <v>0.73150000000000004</v>
      </c>
      <c r="F64" s="53">
        <f t="shared" si="7"/>
        <v>137.5393028024607</v>
      </c>
      <c r="G64" s="2">
        <f t="shared" si="8"/>
        <v>0.73647139439290266</v>
      </c>
      <c r="H64" s="35">
        <v>0.5</v>
      </c>
      <c r="I64" s="2">
        <f t="shared" si="0"/>
        <v>2.4714762209783581E-5</v>
      </c>
      <c r="J64">
        <f t="shared" si="4"/>
        <v>1.2357381104891791E-5</v>
      </c>
      <c r="K64" s="2"/>
      <c r="L64" s="69">
        <v>49</v>
      </c>
      <c r="M64">
        <v>0.73577595383716499</v>
      </c>
      <c r="N64">
        <v>0.74455131309982336</v>
      </c>
    </row>
    <row r="65" spans="1:14">
      <c r="A65" s="58"/>
      <c r="B65" s="156" t="s">
        <v>82</v>
      </c>
      <c r="C65" s="51" t="str">
        <f>Rush!A62</f>
        <v>Total resid. Oil</v>
      </c>
      <c r="D65" s="52">
        <f>Rush!F62</f>
        <v>197.37</v>
      </c>
      <c r="E65" s="53">
        <f>Rush!G62</f>
        <v>0.83409999999999995</v>
      </c>
      <c r="F65" s="53">
        <f t="shared" si="7"/>
        <v>236.62630380050356</v>
      </c>
      <c r="G65" s="2">
        <f t="shared" si="8"/>
        <v>0.82930203571953076</v>
      </c>
      <c r="H65" s="87">
        <v>1</v>
      </c>
      <c r="I65" s="2">
        <f t="shared" si="0"/>
        <v>2.3020461236658245E-5</v>
      </c>
      <c r="J65">
        <f t="shared" si="4"/>
        <v>2.3020461236658245E-5</v>
      </c>
      <c r="K65" s="2"/>
      <c r="L65" s="69">
        <v>50</v>
      </c>
      <c r="M65">
        <v>0.82885181307334932</v>
      </c>
      <c r="N65">
        <v>0.83147094584796355</v>
      </c>
    </row>
    <row r="66" spans="1:14">
      <c r="A66" s="62"/>
      <c r="B66" s="156"/>
      <c r="C66" s="51" t="str">
        <f>Rush!A63</f>
        <v>C6p</v>
      </c>
      <c r="D66" s="52">
        <f>Rush!F63</f>
        <v>209.93</v>
      </c>
      <c r="E66" s="53">
        <f>Rush!G63</f>
        <v>0.84450000000000003</v>
      </c>
      <c r="F66" s="53">
        <f t="shared" ref="F66:F68" si="9">+D66/E66</f>
        <v>248.58496151568977</v>
      </c>
      <c r="G66" s="2">
        <f t="shared" ref="G66:G68" si="10">$H$2+$H$3*(D66-$H$4)^$H$5</f>
        <v>0.83622373276494599</v>
      </c>
      <c r="H66" s="35">
        <v>0.5</v>
      </c>
      <c r="I66" s="2">
        <f t="shared" ref="I66:I68" si="11">(E66-G66)^2</f>
        <v>6.8496599346028973E-5</v>
      </c>
      <c r="J66">
        <f t="shared" ref="J66:J68" si="12">+I66*H66</f>
        <v>3.4248299673014486E-5</v>
      </c>
      <c r="K66" s="2"/>
      <c r="L66" s="69">
        <v>51</v>
      </c>
      <c r="M66">
        <v>0.82885181307334932</v>
      </c>
      <c r="N66">
        <v>0.83147094584796355</v>
      </c>
    </row>
    <row r="67" spans="1:14">
      <c r="A67" s="62"/>
      <c r="B67" s="156"/>
      <c r="C67" s="51" t="str">
        <f>Rush!A64</f>
        <v>C7p</v>
      </c>
      <c r="D67" s="52">
        <f>Rush!F64</f>
        <v>217.2</v>
      </c>
      <c r="E67" s="53">
        <f>Rush!G64</f>
        <v>0.84909999999999997</v>
      </c>
      <c r="F67" s="53">
        <f t="shared" si="9"/>
        <v>255.80025909786832</v>
      </c>
      <c r="G67" s="2">
        <f t="shared" si="10"/>
        <v>0.840019988652845</v>
      </c>
      <c r="H67" s="35">
        <v>0.5</v>
      </c>
      <c r="I67" s="2">
        <f t="shared" si="11"/>
        <v>8.2446606064463023E-5</v>
      </c>
      <c r="J67">
        <f t="shared" si="12"/>
        <v>4.1223303032231512E-5</v>
      </c>
      <c r="K67" s="2"/>
      <c r="L67" s="69">
        <v>52</v>
      </c>
      <c r="M67">
        <v>0.82885181307334932</v>
      </c>
      <c r="N67">
        <v>0.83147094584796355</v>
      </c>
    </row>
    <row r="68" spans="1:14">
      <c r="A68" s="62"/>
      <c r="B68" s="156"/>
      <c r="C68" s="51" t="str">
        <f>Rush!A65</f>
        <v>C12p</v>
      </c>
      <c r="D68" s="52">
        <f>Rush!F65</f>
        <v>303.62</v>
      </c>
      <c r="E68" s="53">
        <f>Rush!G65</f>
        <v>0.8871</v>
      </c>
      <c r="F68" s="53">
        <f t="shared" si="9"/>
        <v>342.26130086799685</v>
      </c>
      <c r="G68" s="2">
        <f t="shared" si="10"/>
        <v>0.87712261077489795</v>
      </c>
      <c r="H68" s="35">
        <v>0.5</v>
      </c>
      <c r="I68" s="2">
        <f t="shared" si="11"/>
        <v>9.9548295749182512E-5</v>
      </c>
      <c r="J68">
        <f t="shared" si="12"/>
        <v>4.9774147874591256E-5</v>
      </c>
      <c r="K68" s="2"/>
      <c r="L68" s="69">
        <v>53</v>
      </c>
      <c r="M68">
        <v>0.82885181307334932</v>
      </c>
      <c r="N68">
        <v>0.83147094584796355</v>
      </c>
    </row>
    <row r="69" spans="1:14">
      <c r="A69" s="58"/>
      <c r="B69" s="156" t="s">
        <v>83</v>
      </c>
      <c r="C69" s="51" t="str">
        <f>Rush!A66</f>
        <v>C6p</v>
      </c>
      <c r="D69" s="52">
        <f>Rush!F66</f>
        <v>205.71</v>
      </c>
      <c r="E69" s="53">
        <f>Rush!G66</f>
        <v>0.84030000000000005</v>
      </c>
      <c r="F69" s="53">
        <f t="shared" si="7"/>
        <v>244.80542663334523</v>
      </c>
      <c r="G69" s="2">
        <f t="shared" si="8"/>
        <v>0.83395213755425723</v>
      </c>
      <c r="H69" s="35">
        <v>0.5</v>
      </c>
      <c r="I69" s="2">
        <f t="shared" si="0"/>
        <v>4.0295357630071932E-5</v>
      </c>
      <c r="J69">
        <f t="shared" si="4"/>
        <v>2.0147678815035966E-5</v>
      </c>
      <c r="K69" s="2"/>
      <c r="L69" s="69">
        <v>54</v>
      </c>
      <c r="M69">
        <v>0.82885181307334932</v>
      </c>
      <c r="N69">
        <v>0.83147094584796355</v>
      </c>
    </row>
    <row r="70" spans="1:14">
      <c r="A70" s="58"/>
      <c r="B70" s="156"/>
      <c r="C70" s="51" t="str">
        <f>Rush!A67</f>
        <v>C7p</v>
      </c>
      <c r="D70" s="52">
        <f>Rush!F67</f>
        <v>212.28</v>
      </c>
      <c r="E70" s="53">
        <f>Rush!G67</f>
        <v>0.84450000000000003</v>
      </c>
      <c r="F70" s="53">
        <f t="shared" si="7"/>
        <v>251.36767317939609</v>
      </c>
      <c r="G70" s="2">
        <f t="shared" si="8"/>
        <v>0.8374666040745713</v>
      </c>
      <c r="H70" s="35">
        <v>0.5</v>
      </c>
      <c r="I70" s="2">
        <f t="shared" si="0"/>
        <v>4.9468658243837483E-5</v>
      </c>
      <c r="J70">
        <f t="shared" si="4"/>
        <v>2.4734329121918742E-5</v>
      </c>
      <c r="K70" s="2"/>
      <c r="L70" s="69">
        <v>55</v>
      </c>
      <c r="M70">
        <v>0.82885181307334932</v>
      </c>
      <c r="N70">
        <v>0.83147094584796355</v>
      </c>
    </row>
    <row r="71" spans="1:14">
      <c r="A71" s="58"/>
      <c r="B71" s="156"/>
      <c r="C71" s="51" t="str">
        <f>Rush!A68</f>
        <v>C12p</v>
      </c>
      <c r="D71" s="52">
        <f>Rush!F68</f>
        <v>294.32</v>
      </c>
      <c r="E71" s="53">
        <f>Rush!G68</f>
        <v>0.88170000000000004</v>
      </c>
      <c r="F71" s="53">
        <f t="shared" si="7"/>
        <v>333.80968583418394</v>
      </c>
      <c r="G71" s="2">
        <f t="shared" si="8"/>
        <v>0.87366508010660238</v>
      </c>
      <c r="H71" s="35">
        <v>0.5</v>
      </c>
      <c r="I71" s="2">
        <f t="shared" si="0"/>
        <v>6.4559937693317514E-5</v>
      </c>
      <c r="J71">
        <f t="shared" si="4"/>
        <v>3.2279968846658757E-5</v>
      </c>
      <c r="K71" s="2"/>
      <c r="L71" s="69">
        <v>56</v>
      </c>
      <c r="M71">
        <v>0.82885181307334932</v>
      </c>
      <c r="N71">
        <v>0.83147094584796355</v>
      </c>
    </row>
    <row r="72" spans="1:14">
      <c r="A72" s="58"/>
      <c r="B72" s="156"/>
      <c r="C72" s="51" t="str">
        <f>Rush!A69</f>
        <v>C30p</v>
      </c>
      <c r="D72" s="52">
        <f>Rush!F69</f>
        <v>609.34</v>
      </c>
      <c r="E72" s="53">
        <f>Rush!G69</f>
        <v>0.96740000000000004</v>
      </c>
      <c r="F72" s="53">
        <f t="shared" si="7"/>
        <v>629.8738887740335</v>
      </c>
      <c r="G72" s="2">
        <f t="shared" si="8"/>
        <v>0.95849112142621851</v>
      </c>
      <c r="H72" s="35">
        <v>0.5</v>
      </c>
      <c r="I72" s="2">
        <f t="shared" si="0"/>
        <v>7.9368117442383648E-5</v>
      </c>
      <c r="J72">
        <f t="shared" si="4"/>
        <v>3.9684058721191824E-5</v>
      </c>
      <c r="K72" s="2"/>
      <c r="L72" s="69">
        <v>57</v>
      </c>
      <c r="M72">
        <v>0.82885181307334932</v>
      </c>
      <c r="N72">
        <v>0.83147094584796355</v>
      </c>
    </row>
    <row r="73" spans="1:14">
      <c r="A73" s="58"/>
      <c r="B73" s="156"/>
      <c r="C73" s="51" t="str">
        <f>Rush!A70</f>
        <v>C36p</v>
      </c>
      <c r="D73" s="52">
        <f>Rush!F70</f>
        <v>755.98</v>
      </c>
      <c r="E73" s="53">
        <f>Rush!G70</f>
        <v>1.0015000000000001</v>
      </c>
      <c r="F73" s="53">
        <f t="shared" si="7"/>
        <v>754.8477284073889</v>
      </c>
      <c r="G73" s="2">
        <f t="shared" si="8"/>
        <v>0.98605018439152525</v>
      </c>
      <c r="H73" s="35">
        <v>0.5</v>
      </c>
      <c r="I73" s="2">
        <f t="shared" si="0"/>
        <v>2.3869680233587167E-4</v>
      </c>
      <c r="J73">
        <f t="shared" si="4"/>
        <v>1.1934840116793584E-4</v>
      </c>
      <c r="K73" s="2"/>
      <c r="L73" s="69">
        <v>58</v>
      </c>
      <c r="M73">
        <v>0.82885181307334932</v>
      </c>
      <c r="N73">
        <v>0.83147094584796355</v>
      </c>
    </row>
    <row r="74" spans="1:14" ht="18.5">
      <c r="A74" s="9" t="str">
        <f>Acke!A1</f>
        <v>ACKERMAN</v>
      </c>
      <c r="B74" s="67" t="s">
        <v>69</v>
      </c>
      <c r="C74" s="48" t="str">
        <f>Acke!A16</f>
        <v>C7p</v>
      </c>
      <c r="D74" s="49">
        <f>Acke!E16</f>
        <v>193</v>
      </c>
      <c r="E74" s="50">
        <f>Acke!F16</f>
        <v>0.83099999999999996</v>
      </c>
      <c r="F74" s="50">
        <f t="shared" si="1"/>
        <v>232.25030084235863</v>
      </c>
      <c r="G74" s="2">
        <f t="shared" si="3"/>
        <v>0.8267730626362374</v>
      </c>
      <c r="H74" s="35">
        <v>0.5</v>
      </c>
      <c r="I74" s="2">
        <f t="shared" si="0"/>
        <v>1.7866999477171997E-5</v>
      </c>
      <c r="J74">
        <f t="shared" si="4"/>
        <v>8.9334997385859984E-6</v>
      </c>
      <c r="K74" s="2"/>
      <c r="L74" s="69">
        <v>59</v>
      </c>
      <c r="M74">
        <v>0.82885181307334932</v>
      </c>
      <c r="N74">
        <v>0.83147094584796355</v>
      </c>
    </row>
    <row r="75" spans="1:14" ht="15" customHeight="1">
      <c r="A75" s="9"/>
      <c r="B75" s="67" t="s">
        <v>70</v>
      </c>
      <c r="C75" s="48" t="str">
        <f t="shared" ref="C75:C81" si="13">C74</f>
        <v>C7p</v>
      </c>
      <c r="D75" s="49">
        <f>Acke!J16</f>
        <v>193</v>
      </c>
      <c r="E75" s="50">
        <f>Acke!K16</f>
        <v>0.83109999999999995</v>
      </c>
      <c r="F75" s="50">
        <f t="shared" si="1"/>
        <v>232.22235591384913</v>
      </c>
      <c r="G75" s="2">
        <f t="shared" si="3"/>
        <v>0.8267730626362374</v>
      </c>
      <c r="H75" s="87">
        <v>1</v>
      </c>
      <c r="I75" s="2">
        <f t="shared" ref="I75:I80" si="14">(E75-G75)^2</f>
        <v>1.8722386949924412E-5</v>
      </c>
      <c r="J75">
        <f t="shared" si="4"/>
        <v>1.8722386949924412E-5</v>
      </c>
      <c r="K75" s="2"/>
      <c r="L75" s="69">
        <v>60</v>
      </c>
      <c r="M75">
        <v>0.82885181307334932</v>
      </c>
      <c r="N75">
        <v>0.83147094584796355</v>
      </c>
    </row>
    <row r="76" spans="1:14" ht="15" customHeight="1">
      <c r="A76" s="9"/>
      <c r="B76" s="153" t="s">
        <v>72</v>
      </c>
      <c r="C76" s="48" t="str">
        <f t="shared" si="13"/>
        <v>C7p</v>
      </c>
      <c r="D76" s="49">
        <f>Acke!E19</f>
        <v>119</v>
      </c>
      <c r="E76" s="50">
        <f>Acke!F19</f>
        <v>0.77</v>
      </c>
      <c r="F76" s="50">
        <f t="shared" ref="F76:F81" si="15">+D76/E76</f>
        <v>154.54545454545453</v>
      </c>
      <c r="G76" s="2">
        <f t="shared" ref="G76:G81" si="16">$H$2+$H$3*(D76-$H$4)^$H$5</f>
        <v>0.76601860632602747</v>
      </c>
      <c r="H76" s="35">
        <v>0.5</v>
      </c>
      <c r="I76" s="2">
        <f t="shared" si="14"/>
        <v>1.5851495587148594E-5</v>
      </c>
      <c r="J76">
        <f t="shared" si="4"/>
        <v>7.9257477935742971E-6</v>
      </c>
      <c r="K76" s="2"/>
      <c r="L76" s="69">
        <v>61</v>
      </c>
      <c r="M76">
        <v>0.82885181307334932</v>
      </c>
      <c r="N76">
        <v>0.83147094584796355</v>
      </c>
    </row>
    <row r="77" spans="1:14" ht="15" customHeight="1">
      <c r="A77" s="9"/>
      <c r="B77" s="153"/>
      <c r="C77" s="48" t="str">
        <f t="shared" si="13"/>
        <v>C7p</v>
      </c>
      <c r="D77" s="49">
        <f>Acke!E20</f>
        <v>114</v>
      </c>
      <c r="E77" s="50">
        <f>Acke!F20</f>
        <v>0.76500000000000001</v>
      </c>
      <c r="F77" s="50">
        <f t="shared" si="15"/>
        <v>149.01960784313727</v>
      </c>
      <c r="G77" s="2">
        <f t="shared" si="16"/>
        <v>0.75934267936709254</v>
      </c>
      <c r="H77" s="35">
        <v>0.5</v>
      </c>
      <c r="I77" s="2">
        <f t="shared" si="14"/>
        <v>3.2005276743520579E-5</v>
      </c>
      <c r="J77">
        <f t="shared" si="4"/>
        <v>1.6002638371760289E-5</v>
      </c>
      <c r="K77" s="2"/>
      <c r="L77" s="69">
        <v>62</v>
      </c>
      <c r="M77">
        <v>0.82885181307334932</v>
      </c>
      <c r="N77">
        <v>0.83147094584796355</v>
      </c>
    </row>
    <row r="78" spans="1:14" ht="15" customHeight="1">
      <c r="A78" s="9"/>
      <c r="B78" s="153"/>
      <c r="C78" s="48" t="str">
        <f t="shared" si="13"/>
        <v>C7p</v>
      </c>
      <c r="D78" s="49">
        <f>Acke!E21</f>
        <v>109</v>
      </c>
      <c r="E78" s="50">
        <f>Acke!F21</f>
        <v>0.76</v>
      </c>
      <c r="F78" s="50">
        <f t="shared" si="15"/>
        <v>143.42105263157896</v>
      </c>
      <c r="G78" s="2">
        <f t="shared" si="16"/>
        <v>0.75184764449536168</v>
      </c>
      <c r="H78" s="35">
        <v>0.5</v>
      </c>
      <c r="I78" s="2">
        <f t="shared" si="14"/>
        <v>6.6460900274006897E-5</v>
      </c>
      <c r="J78">
        <f t="shared" si="4"/>
        <v>3.3230450137003449E-5</v>
      </c>
      <c r="K78" s="2"/>
      <c r="L78" s="69">
        <v>63</v>
      </c>
      <c r="M78">
        <v>0.82885181307334932</v>
      </c>
      <c r="N78">
        <v>0.83147094584796355</v>
      </c>
    </row>
    <row r="79" spans="1:14" ht="15" customHeight="1">
      <c r="A79" s="9"/>
      <c r="B79" s="153"/>
      <c r="C79" s="48" t="str">
        <f t="shared" si="13"/>
        <v>C7p</v>
      </c>
      <c r="D79" s="49">
        <f>Acke!E22</f>
        <v>106</v>
      </c>
      <c r="E79" s="50">
        <f>Acke!F22</f>
        <v>0.75700000000000001</v>
      </c>
      <c r="F79" s="50">
        <f t="shared" si="15"/>
        <v>140.02642007926025</v>
      </c>
      <c r="G79" s="2">
        <f t="shared" si="16"/>
        <v>0.74683637050625629</v>
      </c>
      <c r="H79" s="35">
        <v>0.5</v>
      </c>
      <c r="I79" s="2">
        <f t="shared" si="14"/>
        <v>1.0329936448609723E-4</v>
      </c>
      <c r="J79">
        <f t="shared" si="4"/>
        <v>5.1649682243048615E-5</v>
      </c>
      <c r="K79" s="2"/>
      <c r="L79" s="69">
        <v>64</v>
      </c>
      <c r="M79">
        <v>0.82885181307334932</v>
      </c>
      <c r="N79">
        <v>0.83147094584796355</v>
      </c>
    </row>
    <row r="80" spans="1:14" ht="15" customHeight="1">
      <c r="A80" s="9"/>
      <c r="B80" s="153"/>
      <c r="C80" s="48" t="str">
        <f t="shared" si="13"/>
        <v>C7p</v>
      </c>
      <c r="D80" s="49">
        <f>Acke!E23</f>
        <v>106</v>
      </c>
      <c r="E80" s="50">
        <f>Acke!F23</f>
        <v>0.75700000000000001</v>
      </c>
      <c r="F80" s="50">
        <f t="shared" si="15"/>
        <v>140.02642007926025</v>
      </c>
      <c r="G80" s="2">
        <f t="shared" si="16"/>
        <v>0.74683637050625629</v>
      </c>
      <c r="H80" s="35">
        <v>0.5</v>
      </c>
      <c r="I80" s="2">
        <f t="shared" si="14"/>
        <v>1.0329936448609723E-4</v>
      </c>
      <c r="J80">
        <f t="shared" si="4"/>
        <v>5.1649682243048615E-5</v>
      </c>
      <c r="K80" s="2"/>
      <c r="L80" s="69">
        <v>65</v>
      </c>
      <c r="M80">
        <v>0.82885181307334932</v>
      </c>
      <c r="N80">
        <v>0.83147094584796355</v>
      </c>
    </row>
    <row r="81" spans="1:14" ht="15" customHeight="1">
      <c r="A81" s="9"/>
      <c r="B81" s="153"/>
      <c r="C81" s="48" t="str">
        <f t="shared" si="13"/>
        <v>C7p</v>
      </c>
      <c r="D81" s="49">
        <f>Acke!E24</f>
        <v>200</v>
      </c>
      <c r="E81" s="50">
        <f>Acke!F24</f>
        <v>0.83799999999999997</v>
      </c>
      <c r="F81" s="50">
        <f t="shared" si="15"/>
        <v>238.66348448687353</v>
      </c>
      <c r="G81" s="2">
        <f t="shared" si="16"/>
        <v>0.83079257121262717</v>
      </c>
      <c r="H81" s="35">
        <v>0.5</v>
      </c>
      <c r="I81" s="2">
        <f>(E81-G81)^2</f>
        <v>5.1947029725050061E-5</v>
      </c>
      <c r="J81">
        <f t="shared" si="4"/>
        <v>2.597351486252503E-5</v>
      </c>
      <c r="K81" s="2"/>
      <c r="L81" s="69">
        <v>66</v>
      </c>
      <c r="M81">
        <v>0.82885181307334932</v>
      </c>
      <c r="N81">
        <v>0.83147094584796355</v>
      </c>
    </row>
    <row r="82" spans="1:14">
      <c r="H82" s="59" t="s">
        <v>68</v>
      </c>
      <c r="I82" s="70">
        <f>SUMPRODUCT(H16:H81,I16:I81)</f>
        <v>1.7183157299949198E-3</v>
      </c>
      <c r="J82" s="70">
        <f>SUM(J16:J81)</f>
        <v>1.7183157299949198E-3</v>
      </c>
      <c r="K82" s="2"/>
      <c r="L82" s="2"/>
    </row>
  </sheetData>
  <mergeCells count="12">
    <mergeCell ref="G1:J1"/>
    <mergeCell ref="A51:A55"/>
    <mergeCell ref="B8:B15"/>
    <mergeCell ref="A8:A50"/>
    <mergeCell ref="B51:B55"/>
    <mergeCell ref="B48:B50"/>
    <mergeCell ref="B76:B81"/>
    <mergeCell ref="B16:B38"/>
    <mergeCell ref="B39:B42"/>
    <mergeCell ref="B56:B64"/>
    <mergeCell ref="B69:B73"/>
    <mergeCell ref="B65:B6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L8" sqref="L8"/>
    </sheetView>
  </sheetViews>
  <sheetFormatPr defaultRowHeight="14.5"/>
  <sheetData>
    <row r="1" spans="1:11">
      <c r="A1" s="125" t="s">
        <v>186</v>
      </c>
      <c r="B1" s="125" t="s">
        <v>187</v>
      </c>
      <c r="C1" s="125" t="s">
        <v>188</v>
      </c>
      <c r="D1" s="125" t="s">
        <v>189</v>
      </c>
      <c r="E1" s="125" t="s">
        <v>190</v>
      </c>
      <c r="F1" s="125" t="s">
        <v>191</v>
      </c>
      <c r="G1" s="125" t="s">
        <v>192</v>
      </c>
      <c r="H1" s="125"/>
    </row>
    <row r="2" spans="1:11">
      <c r="A2" s="4" t="s">
        <v>193</v>
      </c>
      <c r="B2" s="4" t="s">
        <v>194</v>
      </c>
      <c r="C2" s="4">
        <v>7934</v>
      </c>
      <c r="D2" s="4">
        <v>240</v>
      </c>
      <c r="E2" s="4">
        <v>12500</v>
      </c>
      <c r="F2" s="4">
        <v>3840</v>
      </c>
      <c r="G2" s="4"/>
      <c r="H2" s="4"/>
    </row>
    <row r="3" spans="1:11">
      <c r="A3" s="4" t="s">
        <v>195</v>
      </c>
      <c r="B3" s="4" t="s">
        <v>196</v>
      </c>
      <c r="C3" s="4">
        <v>5866</v>
      </c>
      <c r="D3" s="4">
        <v>248</v>
      </c>
      <c r="E3" s="4" t="s">
        <v>197</v>
      </c>
      <c r="F3" s="4">
        <v>3290</v>
      </c>
      <c r="G3" s="4"/>
      <c r="H3" s="4"/>
      <c r="K3" s="4">
        <v>47</v>
      </c>
    </row>
    <row r="4" spans="1:11">
      <c r="A4" s="4" t="s">
        <v>198</v>
      </c>
      <c r="B4" s="4" t="s">
        <v>199</v>
      </c>
      <c r="C4" s="4">
        <v>8410</v>
      </c>
      <c r="D4" s="4">
        <v>254</v>
      </c>
      <c r="E4" s="4" t="s">
        <v>200</v>
      </c>
      <c r="F4" s="4">
        <v>5800</v>
      </c>
      <c r="G4" s="4"/>
      <c r="H4" s="4"/>
      <c r="K4" s="4">
        <v>65</v>
      </c>
    </row>
    <row r="5" spans="1:11">
      <c r="C5">
        <f>+C4/C3</f>
        <v>1.4336856460961473</v>
      </c>
      <c r="K5">
        <f>+K4/K3</f>
        <v>1.3829787234042554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3</vt:i4>
      </vt:variant>
    </vt:vector>
  </HeadingPairs>
  <TitlesOfParts>
    <vt:vector size="11" baseType="lpstr">
      <vt:lpstr>Acke</vt:lpstr>
      <vt:lpstr>Acke-E</vt:lpstr>
      <vt:lpstr>Rush</vt:lpstr>
      <vt:lpstr>RUSH-E</vt:lpstr>
      <vt:lpstr>Dyna</vt:lpstr>
      <vt:lpstr>DYNA-E</vt:lpstr>
      <vt:lpstr>Compile</vt:lpstr>
      <vt:lpstr>Sheet1</vt:lpstr>
      <vt:lpstr>SG-MW</vt:lpstr>
      <vt:lpstr>SG-SØR</vt:lpstr>
      <vt:lpstr>SG|MW-MW</vt:lpstr>
    </vt:vector>
  </TitlesOfParts>
  <Company>NTNU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 Kurniawan</dc:creator>
  <cp:lastModifiedBy>Muh Kurniawan</cp:lastModifiedBy>
  <dcterms:created xsi:type="dcterms:W3CDTF">2016-10-24T09:07:34Z</dcterms:created>
  <dcterms:modified xsi:type="dcterms:W3CDTF">2016-11-24T07:52:17Z</dcterms:modified>
</cp:coreProperties>
</file>