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\ntnu\PVT-Courses-NTNU\TPG4145-2016\Home-Work-Problems\Problem-3\"/>
    </mc:Choice>
  </mc:AlternateContent>
  <bookViews>
    <workbookView xWindow="0" yWindow="0" windowWidth="15360" windowHeight="6048" activeTab="2"/>
  </bookViews>
  <sheets>
    <sheet name="Compositions" sheetId="6" r:id="rId1"/>
    <sheet name="OBM" sheetId="9" r:id="rId2"/>
    <sheet name="GasCap" sheetId="10" r:id="rId3"/>
    <sheet name="zRGi" sheetId="11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10" l="1"/>
  <c r="M3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8" i="10"/>
  <c r="C40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8" i="10"/>
  <c r="J41" i="10"/>
  <c r="K41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8" i="10"/>
  <c r="E41" i="10"/>
  <c r="D41" i="10"/>
  <c r="E41" i="6"/>
  <c r="D41" i="6"/>
  <c r="J3" i="10"/>
  <c r="L3" i="10"/>
  <c r="N3" i="10"/>
  <c r="O3" i="10"/>
</calcChain>
</file>

<file path=xl/comments1.xml><?xml version="1.0" encoding="utf-8"?>
<comments xmlns="http://schemas.openxmlformats.org/spreadsheetml/2006/main">
  <authors>
    <author>Curtis Hays Whitson</author>
  </authors>
  <commentList>
    <comment ref="F5" authorId="0" shapeId="0">
      <text>
        <r>
          <rPr>
            <sz val="9"/>
            <color indexed="81"/>
            <rFont val="Tahoma"/>
            <family val="2"/>
          </rPr>
          <t>Surface separator samples recombined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Contaminated sample from gas cap</t>
        </r>
      </text>
    </comment>
  </commentList>
</comments>
</file>

<file path=xl/comments2.xml><?xml version="1.0" encoding="utf-8"?>
<comments xmlns="http://schemas.openxmlformats.org/spreadsheetml/2006/main">
  <authors>
    <author>Curtis Hays Whitson</author>
  </authors>
  <commentList>
    <comment ref="F5" authorId="0" shapeId="0">
      <text>
        <r>
          <rPr>
            <sz val="9"/>
            <color indexed="81"/>
            <rFont val="Tahoma"/>
            <family val="2"/>
          </rPr>
          <t>Contaminated sample from gas cap</t>
        </r>
      </text>
    </comment>
  </commentList>
</comments>
</file>

<file path=xl/sharedStrings.xml><?xml version="1.0" encoding="utf-8"?>
<sst xmlns="http://schemas.openxmlformats.org/spreadsheetml/2006/main" count="113" uniqueCount="58">
  <si>
    <t>Oil Based Mud (OBM)</t>
  </si>
  <si>
    <t>Reservoir Oil</t>
  </si>
  <si>
    <t xml:space="preserve"> Component </t>
  </si>
  <si>
    <t xml:space="preserve"> MW </t>
  </si>
  <si>
    <t>Base Oil Composition</t>
  </si>
  <si>
    <t xml:space="preserve">  </t>
  </si>
  <si>
    <t xml:space="preserve"> g/mol </t>
  </si>
  <si>
    <t xml:space="preserve"> C1 </t>
  </si>
  <si>
    <t xml:space="preserve"> C2 </t>
  </si>
  <si>
    <t xml:space="preserve"> C3 </t>
  </si>
  <si>
    <t xml:space="preserve"> i-C4 </t>
  </si>
  <si>
    <t xml:space="preserve"> n-C4 </t>
  </si>
  <si>
    <t xml:space="preserve"> i-C5 </t>
  </si>
  <si>
    <t xml:space="preserve"> n-C5 </t>
  </si>
  <si>
    <t xml:space="preserve"> C6 </t>
  </si>
  <si>
    <t xml:space="preserve"> C7 </t>
  </si>
  <si>
    <t xml:space="preserve"> C8 </t>
  </si>
  <si>
    <t xml:space="preserve"> C9 </t>
  </si>
  <si>
    <t xml:space="preserve"> C10 </t>
  </si>
  <si>
    <t xml:space="preserve"> C11 </t>
  </si>
  <si>
    <t xml:space="preserve"> C12 </t>
  </si>
  <si>
    <t xml:space="preserve"> C13 </t>
  </si>
  <si>
    <t xml:space="preserve"> C14 </t>
  </si>
  <si>
    <t xml:space="preserve"> C15 </t>
  </si>
  <si>
    <t xml:space="preserve"> C16 </t>
  </si>
  <si>
    <t xml:space="preserve"> C17 </t>
  </si>
  <si>
    <t xml:space="preserve"> C18 </t>
  </si>
  <si>
    <t xml:space="preserve"> C19 </t>
  </si>
  <si>
    <t xml:space="preserve"> C20 </t>
  </si>
  <si>
    <t xml:space="preserve"> C21 </t>
  </si>
  <si>
    <t xml:space="preserve"> C22 </t>
  </si>
  <si>
    <t xml:space="preserve"> C23 </t>
  </si>
  <si>
    <t xml:space="preserve"> C24 </t>
  </si>
  <si>
    <t xml:space="preserve"> C25 </t>
  </si>
  <si>
    <t xml:space="preserve"> C26 </t>
  </si>
  <si>
    <t xml:space="preserve"> C27 </t>
  </si>
  <si>
    <t xml:space="preserve"> C28 </t>
  </si>
  <si>
    <t xml:space="preserve"> C29 </t>
  </si>
  <si>
    <t xml:space="preserve"> C30+ </t>
  </si>
  <si>
    <t xml:space="preserve"> Calculated MW </t>
  </si>
  <si>
    <t>g/mol</t>
  </si>
  <si>
    <t>MW</t>
  </si>
  <si>
    <t>wt-%</t>
  </si>
  <si>
    <t>mol-%</t>
  </si>
  <si>
    <t>Reservoir Gas</t>
  </si>
  <si>
    <t>Contaminated MDT</t>
  </si>
  <si>
    <t>Surface Sample</t>
  </si>
  <si>
    <t>fobm</t>
  </si>
  <si>
    <t>zRGi</t>
  </si>
  <si>
    <t>wRGi</t>
  </si>
  <si>
    <t>mass</t>
  </si>
  <si>
    <t>mRGi</t>
  </si>
  <si>
    <t>MW RG</t>
  </si>
  <si>
    <t>m(obm)</t>
  </si>
  <si>
    <t>m(RG)</t>
  </si>
  <si>
    <t>mobm7+</t>
  </si>
  <si>
    <t>mRG7+</t>
  </si>
  <si>
    <t>fobm7+wt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</si>
</sst>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2" xfId="0" applyFont="1" applyFill="1" applyBorder="1"/>
    <xf numFmtId="0" fontId="1" fillId="0" borderId="5" xfId="0" applyFont="1" applyFill="1" applyBorder="1"/>
    <xf numFmtId="0" fontId="1" fillId="0" borderId="0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165" fontId="1" fillId="0" borderId="1" xfId="0" applyNumberFormat="1" applyFont="1" applyFill="1" applyBorder="1"/>
    <xf numFmtId="1" fontId="1" fillId="0" borderId="1" xfId="0" applyNumberFormat="1" applyFont="1" applyFill="1" applyBorder="1"/>
    <xf numFmtId="0" fontId="3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" fillId="0" borderId="0" xfId="0" applyNumberFormat="1" applyFont="1" applyFill="1"/>
    <xf numFmtId="16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5" fontId="7" fillId="0" borderId="8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1" fontId="1" fillId="0" borderId="5" xfId="0" applyNumberFormat="1" applyFont="1" applyFill="1" applyBorder="1" applyAlignment="1">
      <alignment horizontal="right"/>
    </xf>
    <xf numFmtId="166" fontId="1" fillId="0" borderId="0" xfId="0" applyNumberFormat="1" applyFont="1" applyFill="1"/>
    <xf numFmtId="2" fontId="1" fillId="0" borderId="0" xfId="0" applyNumberFormat="1" applyFont="1" applyFill="1"/>
    <xf numFmtId="164" fontId="1" fillId="0" borderId="0" xfId="0" applyNumberFormat="1" applyFont="1" applyFill="1"/>
    <xf numFmtId="164" fontId="6" fillId="0" borderId="1" xfId="0" applyNumberFormat="1" applyFont="1" applyFill="1" applyBorder="1" applyAlignment="1">
      <alignment horizontal="right"/>
    </xf>
    <xf numFmtId="2" fontId="1" fillId="0" borderId="0" xfId="0" applyNumberFormat="1" applyFont="1" applyFill="1" applyAlignment="1">
      <alignment horizontal="right"/>
    </xf>
    <xf numFmtId="165" fontId="8" fillId="0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9603759207499"/>
          <c:y val="2.20810516040023E-2"/>
          <c:w val="0.78541644537834499"/>
          <c:h val="0.86256657213078403"/>
        </c:manualLayout>
      </c:layout>
      <c:scatterChart>
        <c:scatterStyle val="lineMarker"/>
        <c:varyColors val="0"/>
        <c:ser>
          <c:idx val="0"/>
          <c:order val="0"/>
          <c:tx>
            <c:v>Oil Based Mud</c:v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Compositions!$C$18:$C$38</c:f>
              <c:numCache>
                <c:formatCode>0</c:formatCode>
                <c:ptCount val="21"/>
                <c:pt idx="0">
                  <c:v>121</c:v>
                </c:pt>
                <c:pt idx="1">
                  <c:v>134</c:v>
                </c:pt>
                <c:pt idx="2">
                  <c:v>147</c:v>
                </c:pt>
                <c:pt idx="3">
                  <c:v>161</c:v>
                </c:pt>
                <c:pt idx="4">
                  <c:v>175</c:v>
                </c:pt>
                <c:pt idx="5">
                  <c:v>190</c:v>
                </c:pt>
                <c:pt idx="6">
                  <c:v>206</c:v>
                </c:pt>
                <c:pt idx="7">
                  <c:v>222</c:v>
                </c:pt>
                <c:pt idx="8">
                  <c:v>237</c:v>
                </c:pt>
                <c:pt idx="9">
                  <c:v>251</c:v>
                </c:pt>
                <c:pt idx="10">
                  <c:v>263</c:v>
                </c:pt>
                <c:pt idx="11">
                  <c:v>275</c:v>
                </c:pt>
                <c:pt idx="12">
                  <c:v>291</c:v>
                </c:pt>
                <c:pt idx="13">
                  <c:v>305</c:v>
                </c:pt>
                <c:pt idx="14">
                  <c:v>318</c:v>
                </c:pt>
                <c:pt idx="15">
                  <c:v>331</c:v>
                </c:pt>
                <c:pt idx="16">
                  <c:v>345</c:v>
                </c:pt>
                <c:pt idx="17">
                  <c:v>359</c:v>
                </c:pt>
                <c:pt idx="18">
                  <c:v>374</c:v>
                </c:pt>
                <c:pt idx="19">
                  <c:v>388</c:v>
                </c:pt>
                <c:pt idx="20">
                  <c:v>402</c:v>
                </c:pt>
              </c:numCache>
            </c:numRef>
          </c:xVal>
          <c:yVal>
            <c:numRef>
              <c:f>Compositions!$E$18:$E$38</c:f>
              <c:numCache>
                <c:formatCode>0.000</c:formatCode>
                <c:ptCount val="21"/>
                <c:pt idx="0">
                  <c:v>0</c:v>
                </c:pt>
                <c:pt idx="1">
                  <c:v>2.196E-2</c:v>
                </c:pt>
                <c:pt idx="2">
                  <c:v>0.33489999999999998</c:v>
                </c:pt>
                <c:pt idx="3">
                  <c:v>4.4545000000000003</c:v>
                </c:pt>
                <c:pt idx="4">
                  <c:v>12.1105</c:v>
                </c:pt>
                <c:pt idx="5">
                  <c:v>16.725999999999999</c:v>
                </c:pt>
                <c:pt idx="6">
                  <c:v>17.8795</c:v>
                </c:pt>
                <c:pt idx="7">
                  <c:v>17.3428</c:v>
                </c:pt>
                <c:pt idx="8">
                  <c:v>17.1816</c:v>
                </c:pt>
                <c:pt idx="9">
                  <c:v>10.4817</c:v>
                </c:pt>
                <c:pt idx="10">
                  <c:v>2.9409999999999998</c:v>
                </c:pt>
                <c:pt idx="11">
                  <c:v>0.42620000000000002</c:v>
                </c:pt>
                <c:pt idx="12">
                  <c:v>7.1559999999999999E-2</c:v>
                </c:pt>
                <c:pt idx="13">
                  <c:v>1.346E-2</c:v>
                </c:pt>
                <c:pt idx="14">
                  <c:v>5.032E-3</c:v>
                </c:pt>
                <c:pt idx="15">
                  <c:v>6.1570000000000001E-3</c:v>
                </c:pt>
                <c:pt idx="16">
                  <c:v>2.0920000000000001E-3</c:v>
                </c:pt>
                <c:pt idx="17">
                  <c:v>1.0690000000000001E-3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C0-49C5-B1B2-8E2741E0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693984"/>
        <c:axId val="408694376"/>
      </c:scatterChart>
      <c:valAx>
        <c:axId val="4086939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Molecular Weight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8694376"/>
        <c:crossesAt val="0"/>
        <c:crossBetween val="midCat"/>
      </c:valAx>
      <c:valAx>
        <c:axId val="408694376"/>
        <c:scaling>
          <c:logBase val="10"/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OBM</a:t>
                </a:r>
                <a:r>
                  <a:rPr lang="en-US" sz="1400" baseline="0">
                    <a:latin typeface="Arial" pitchFamily="34" charset="0"/>
                    <a:cs typeface="Arial" pitchFamily="34" charset="0"/>
                  </a:rPr>
                  <a:t> Molar Composition, mol-%</a:t>
                </a:r>
                <a:endParaRPr lang="en-US" sz="14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1.9046689911561599E-2"/>
              <c:y val="0.21839760167853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8693984"/>
        <c:crosses val="autoZero"/>
        <c:crossBetween val="midCat"/>
      </c:valAx>
      <c:spPr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5198801579421295"/>
          <c:y val="6.13221066607023E-2"/>
          <c:w val="0.15939951970812999"/>
          <c:h val="3.8915019918982399E-2"/>
        </c:manualLayout>
      </c:layout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9603759207499"/>
          <c:y val="2.20810516040023E-2"/>
          <c:w val="0.78541644537834499"/>
          <c:h val="0.86256657213078403"/>
        </c:manualLayout>
      </c:layout>
      <c:scatterChart>
        <c:scatterStyle val="lineMarker"/>
        <c:varyColors val="0"/>
        <c:ser>
          <c:idx val="0"/>
          <c:order val="0"/>
          <c:tx>
            <c:v>Decontaminated RG</c:v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GasCap!$F$16:$F$31</c:f>
              <c:numCache>
                <c:formatCode>General</c:formatCode>
                <c:ptCount val="16"/>
                <c:pt idx="0">
                  <c:v>100</c:v>
                </c:pt>
                <c:pt idx="1">
                  <c:v>114</c:v>
                </c:pt>
                <c:pt idx="2">
                  <c:v>128</c:v>
                </c:pt>
                <c:pt idx="3">
                  <c:v>142</c:v>
                </c:pt>
                <c:pt idx="4">
                  <c:v>156</c:v>
                </c:pt>
                <c:pt idx="5">
                  <c:v>170</c:v>
                </c:pt>
                <c:pt idx="6">
                  <c:v>184</c:v>
                </c:pt>
                <c:pt idx="7">
                  <c:v>198</c:v>
                </c:pt>
                <c:pt idx="8">
                  <c:v>212</c:v>
                </c:pt>
                <c:pt idx="9">
                  <c:v>226</c:v>
                </c:pt>
                <c:pt idx="10">
                  <c:v>240</c:v>
                </c:pt>
                <c:pt idx="11">
                  <c:v>254</c:v>
                </c:pt>
                <c:pt idx="12">
                  <c:v>268</c:v>
                </c:pt>
                <c:pt idx="13">
                  <c:v>282</c:v>
                </c:pt>
                <c:pt idx="14">
                  <c:v>296</c:v>
                </c:pt>
                <c:pt idx="15">
                  <c:v>310</c:v>
                </c:pt>
              </c:numCache>
            </c:numRef>
          </c:xVal>
          <c:yVal>
            <c:numRef>
              <c:f>GasCap!$I$16:$I$31</c:f>
              <c:numCache>
                <c:formatCode>0.000</c:formatCode>
                <c:ptCount val="16"/>
                <c:pt idx="0">
                  <c:v>0.36114770042161287</c:v>
                </c:pt>
                <c:pt idx="1">
                  <c:v>0.28511660559601015</c:v>
                </c:pt>
                <c:pt idx="2">
                  <c:v>0.22209082962215529</c:v>
                </c:pt>
                <c:pt idx="3">
                  <c:v>0.15805565973782887</c:v>
                </c:pt>
                <c:pt idx="4">
                  <c:v>0.12091248443162601</c:v>
                </c:pt>
                <c:pt idx="5">
                  <c:v>9.5217161808370601E-2</c:v>
                </c:pt>
                <c:pt idx="6">
                  <c:v>7.807903927714939E-2</c:v>
                </c:pt>
                <c:pt idx="7">
                  <c:v>6.2184914341257502E-2</c:v>
                </c:pt>
                <c:pt idx="8">
                  <c:v>4.270519482784764E-2</c:v>
                </c:pt>
                <c:pt idx="9">
                  <c:v>2.6918235297470203E-2</c:v>
                </c:pt>
                <c:pt idx="10">
                  <c:v>1.5979688492279799E-2</c:v>
                </c:pt>
                <c:pt idx="11">
                  <c:v>1.07176288008428E-2</c:v>
                </c:pt>
                <c:pt idx="12">
                  <c:v>8.8008035020847863E-3</c:v>
                </c:pt>
                <c:pt idx="13">
                  <c:v>5.8280783458123583E-3</c:v>
                </c:pt>
                <c:pt idx="14">
                  <c:v>3.9723583366089556E-3</c:v>
                </c:pt>
                <c:pt idx="15">
                  <c:v>1.9953112276130643E-3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C0-49C5-B1B2-8E2741E0DD75}"/>
            </c:ext>
          </c:extLst>
        </c:ser>
        <c:ser>
          <c:idx val="1"/>
          <c:order val="1"/>
          <c:tx>
            <c:v>Wt-%</c:v>
          </c:tx>
          <c:xVal>
            <c:numRef>
              <c:f>GasCap!$F$16:$F$39</c:f>
              <c:numCache>
                <c:formatCode>General</c:formatCode>
                <c:ptCount val="24"/>
                <c:pt idx="0">
                  <c:v>100</c:v>
                </c:pt>
                <c:pt idx="1">
                  <c:v>114</c:v>
                </c:pt>
                <c:pt idx="2">
                  <c:v>128</c:v>
                </c:pt>
                <c:pt idx="3">
                  <c:v>142</c:v>
                </c:pt>
                <c:pt idx="4">
                  <c:v>156</c:v>
                </c:pt>
                <c:pt idx="5">
                  <c:v>170</c:v>
                </c:pt>
                <c:pt idx="6">
                  <c:v>184</c:v>
                </c:pt>
                <c:pt idx="7">
                  <c:v>198</c:v>
                </c:pt>
                <c:pt idx="8">
                  <c:v>212</c:v>
                </c:pt>
                <c:pt idx="9">
                  <c:v>226</c:v>
                </c:pt>
                <c:pt idx="10">
                  <c:v>240</c:v>
                </c:pt>
                <c:pt idx="11">
                  <c:v>254</c:v>
                </c:pt>
                <c:pt idx="12">
                  <c:v>268</c:v>
                </c:pt>
                <c:pt idx="13">
                  <c:v>282</c:v>
                </c:pt>
                <c:pt idx="14">
                  <c:v>296</c:v>
                </c:pt>
                <c:pt idx="15">
                  <c:v>310</c:v>
                </c:pt>
                <c:pt idx="16" formatCode="0">
                  <c:v>318</c:v>
                </c:pt>
                <c:pt idx="17" formatCode="0">
                  <c:v>331</c:v>
                </c:pt>
                <c:pt idx="18" formatCode="0">
                  <c:v>345</c:v>
                </c:pt>
                <c:pt idx="19" formatCode="0">
                  <c:v>359</c:v>
                </c:pt>
                <c:pt idx="20" formatCode="0">
                  <c:v>374</c:v>
                </c:pt>
                <c:pt idx="21" formatCode="0">
                  <c:v>388</c:v>
                </c:pt>
                <c:pt idx="22" formatCode="0">
                  <c:v>402</c:v>
                </c:pt>
                <c:pt idx="23" formatCode="0">
                  <c:v>580</c:v>
                </c:pt>
              </c:numCache>
            </c:numRef>
          </c:xVal>
          <c:yVal>
            <c:numRef>
              <c:f>GasCap!$K$16:$K$39</c:f>
              <c:numCache>
                <c:formatCode>0.0000</c:formatCode>
                <c:ptCount val="24"/>
                <c:pt idx="0">
                  <c:v>1.8348324668102687E-2</c:v>
                </c:pt>
                <c:pt idx="1">
                  <c:v>1.6513492201292414E-2</c:v>
                </c:pt>
                <c:pt idx="2">
                  <c:v>1.4442825312155287E-2</c:v>
                </c:pt>
                <c:pt idx="3">
                  <c:v>1.1402759345009414E-2</c:v>
                </c:pt>
                <c:pt idx="4">
                  <c:v>9.5831283665212628E-3</c:v>
                </c:pt>
                <c:pt idx="5">
                  <c:v>8.2238601396399345E-3</c:v>
                </c:pt>
                <c:pt idx="6">
                  <c:v>7.2990081116260539E-3</c:v>
                </c:pt>
                <c:pt idx="7">
                  <c:v>6.2554966098077487E-3</c:v>
                </c:pt>
                <c:pt idx="8">
                  <c:v>4.5996854224974459E-3</c:v>
                </c:pt>
                <c:pt idx="9">
                  <c:v>3.0907692768014769E-3</c:v>
                </c:pt>
                <c:pt idx="10">
                  <c:v>1.9484582881244725E-3</c:v>
                </c:pt>
                <c:pt idx="11">
                  <c:v>1.3830694560936214E-3</c:v>
                </c:pt>
                <c:pt idx="12">
                  <c:v>1.1983086130278593E-3</c:v>
                </c:pt>
                <c:pt idx="13">
                  <c:v>8.3499918572331152E-4</c:v>
                </c:pt>
                <c:pt idx="14">
                  <c:v>5.9738139355240759E-4</c:v>
                </c:pt>
                <c:pt idx="15">
                  <c:v>3.1425623462031223E-4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695160"/>
        <c:axId val="408695552"/>
      </c:scatterChart>
      <c:valAx>
        <c:axId val="408695160"/>
        <c:scaling>
          <c:orientation val="minMax"/>
          <c:max val="3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Molecular Weight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8695552"/>
        <c:crossesAt val="0"/>
        <c:crossBetween val="midCat"/>
      </c:valAx>
      <c:valAx>
        <c:axId val="408695552"/>
        <c:scaling>
          <c:logBase val="10"/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Decontaminated Reservoir Gas, mol-%</a:t>
                </a:r>
              </a:p>
            </c:rich>
          </c:tx>
          <c:layout>
            <c:manualLayout>
              <c:xMode val="edge"/>
              <c:yMode val="edge"/>
              <c:x val="1.9046689911561599E-2"/>
              <c:y val="0.21839760167853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8695160"/>
        <c:crosses val="autoZero"/>
        <c:crossBetween val="midCat"/>
      </c:valAx>
      <c:spPr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5198801579421295"/>
          <c:y val="6.13221066607023E-2"/>
          <c:w val="0.2033859506527787"/>
          <c:h val="7.792387204014288E-2"/>
        </c:manualLayout>
      </c:layout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3158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12</xdr:row>
      <xdr:rowOff>114300</xdr:rowOff>
    </xdr:from>
    <xdr:to>
      <xdr:col>18</xdr:col>
      <xdr:colOff>369044</xdr:colOff>
      <xdr:row>22</xdr:row>
      <xdr:rowOff>28424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3540" y="1722120"/>
          <a:ext cx="4209524" cy="12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31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L72"/>
  <sheetViews>
    <sheetView zoomScale="70" zoomScaleNormal="70" zoomScalePageLayoutView="130" workbookViewId="0">
      <selection activeCell="F1" sqref="F1:G1048576"/>
    </sheetView>
  </sheetViews>
  <sheetFormatPr defaultColWidth="9.109375" defaultRowHeight="10.199999999999999" x14ac:dyDescent="0.2"/>
  <cols>
    <col min="1" max="1" width="9.109375" style="1"/>
    <col min="2" max="2" width="16.6640625" style="9" customWidth="1"/>
    <col min="3" max="5" width="12.77734375" style="9" customWidth="1"/>
    <col min="6" max="9" width="12.77734375" style="1" customWidth="1"/>
    <col min="10" max="16384" width="9.109375" style="1"/>
  </cols>
  <sheetData>
    <row r="5" spans="2:12" ht="13.2" x14ac:dyDescent="0.25">
      <c r="B5" s="12"/>
      <c r="C5" s="29" t="s">
        <v>0</v>
      </c>
      <c r="D5" s="33"/>
      <c r="E5" s="30"/>
      <c r="F5" s="29" t="s">
        <v>46</v>
      </c>
      <c r="G5" s="33"/>
      <c r="H5" s="29" t="s">
        <v>45</v>
      </c>
      <c r="I5" s="30"/>
      <c r="J5" s="19"/>
    </row>
    <row r="6" spans="2:12" x14ac:dyDescent="0.2">
      <c r="B6" s="20" t="s">
        <v>2</v>
      </c>
      <c r="C6" s="20" t="s">
        <v>3</v>
      </c>
      <c r="D6" s="31" t="s">
        <v>4</v>
      </c>
      <c r="E6" s="32"/>
      <c r="F6" s="21" t="s">
        <v>41</v>
      </c>
      <c r="G6" s="21" t="s">
        <v>1</v>
      </c>
      <c r="H6" s="22" t="s">
        <v>41</v>
      </c>
      <c r="I6" s="21" t="s">
        <v>44</v>
      </c>
      <c r="J6" s="15"/>
    </row>
    <row r="7" spans="2:12" x14ac:dyDescent="0.2">
      <c r="B7" s="20" t="s">
        <v>5</v>
      </c>
      <c r="C7" s="20" t="s">
        <v>6</v>
      </c>
      <c r="D7" s="20" t="s">
        <v>42</v>
      </c>
      <c r="E7" s="20" t="s">
        <v>43</v>
      </c>
      <c r="F7" s="21" t="s">
        <v>40</v>
      </c>
      <c r="G7" s="21" t="s">
        <v>43</v>
      </c>
      <c r="H7" s="21" t="s">
        <v>40</v>
      </c>
      <c r="I7" s="23" t="s">
        <v>43</v>
      </c>
      <c r="J7" s="14"/>
      <c r="L7" s="24"/>
    </row>
    <row r="8" spans="2:12" x14ac:dyDescent="0.2">
      <c r="B8" s="2" t="s">
        <v>7</v>
      </c>
      <c r="C8" s="3">
        <v>16.04</v>
      </c>
      <c r="D8" s="4"/>
      <c r="E8" s="4"/>
      <c r="F8" s="16"/>
      <c r="G8" s="17">
        <v>52</v>
      </c>
      <c r="H8" s="16"/>
      <c r="I8" s="17">
        <v>78.59314263939703</v>
      </c>
      <c r="J8" s="25"/>
    </row>
    <row r="9" spans="2:12" x14ac:dyDescent="0.2">
      <c r="B9" s="2" t="s">
        <v>8</v>
      </c>
      <c r="C9" s="3">
        <v>30.07</v>
      </c>
      <c r="D9" s="4"/>
      <c r="E9" s="4"/>
      <c r="F9" s="16"/>
      <c r="G9" s="17">
        <v>3.81</v>
      </c>
      <c r="H9" s="16"/>
      <c r="I9" s="17">
        <v>3.4672180058759721</v>
      </c>
      <c r="J9" s="25"/>
    </row>
    <row r="10" spans="2:12" x14ac:dyDescent="0.2">
      <c r="B10" s="2" t="s">
        <v>9</v>
      </c>
      <c r="C10" s="3">
        <v>44.1</v>
      </c>
      <c r="D10" s="4"/>
      <c r="E10" s="4"/>
      <c r="F10" s="16"/>
      <c r="G10" s="17">
        <v>2.37</v>
      </c>
      <c r="H10" s="16"/>
      <c r="I10" s="17">
        <v>1.3163383496253691</v>
      </c>
      <c r="J10" s="25"/>
    </row>
    <row r="11" spans="2:12" x14ac:dyDescent="0.2">
      <c r="B11" s="2" t="s">
        <v>10</v>
      </c>
      <c r="C11" s="3">
        <v>58.12</v>
      </c>
      <c r="D11" s="4"/>
      <c r="E11" s="4"/>
      <c r="F11" s="16"/>
      <c r="G11" s="17">
        <v>0.76</v>
      </c>
      <c r="H11" s="16"/>
      <c r="I11" s="17">
        <v>0.33553722637509409</v>
      </c>
      <c r="J11" s="25"/>
    </row>
    <row r="12" spans="2:12" x14ac:dyDescent="0.2">
      <c r="B12" s="2" t="s">
        <v>11</v>
      </c>
      <c r="C12" s="3">
        <v>58.12</v>
      </c>
      <c r="D12" s="4"/>
      <c r="E12" s="4"/>
      <c r="F12" s="16"/>
      <c r="G12" s="17">
        <v>0.96</v>
      </c>
      <c r="H12" s="16"/>
      <c r="I12" s="17">
        <v>0.36995130087510369</v>
      </c>
      <c r="J12" s="25"/>
    </row>
    <row r="13" spans="2:12" x14ac:dyDescent="0.2">
      <c r="B13" s="2" t="s">
        <v>12</v>
      </c>
      <c r="C13" s="3">
        <v>72.150000000000006</v>
      </c>
      <c r="D13" s="4"/>
      <c r="E13" s="4"/>
      <c r="F13" s="16"/>
      <c r="G13" s="17">
        <v>0.69</v>
      </c>
      <c r="H13" s="16"/>
      <c r="I13" s="17">
        <v>0.12905277937503618</v>
      </c>
      <c r="J13" s="25"/>
    </row>
    <row r="14" spans="2:12" x14ac:dyDescent="0.2">
      <c r="B14" s="2" t="s">
        <v>13</v>
      </c>
      <c r="C14" s="3">
        <v>72.150000000000006</v>
      </c>
      <c r="D14" s="4"/>
      <c r="E14" s="4"/>
      <c r="F14" s="16"/>
      <c r="G14" s="17">
        <v>0.51</v>
      </c>
      <c r="H14" s="16"/>
      <c r="I14" s="17">
        <v>0.16346685387504584</v>
      </c>
      <c r="J14" s="25"/>
    </row>
    <row r="15" spans="2:12" x14ac:dyDescent="0.2">
      <c r="B15" s="2" t="s">
        <v>14</v>
      </c>
      <c r="C15" s="3">
        <v>84</v>
      </c>
      <c r="D15" s="4"/>
      <c r="E15" s="4"/>
      <c r="F15" s="16"/>
      <c r="G15" s="17">
        <v>2.06</v>
      </c>
      <c r="H15" s="16"/>
      <c r="I15" s="17">
        <v>0.33553722637509409</v>
      </c>
      <c r="J15" s="25"/>
    </row>
    <row r="16" spans="2:12" x14ac:dyDescent="0.2">
      <c r="B16" s="2" t="s">
        <v>15</v>
      </c>
      <c r="C16" s="6">
        <v>96</v>
      </c>
      <c r="D16" s="4"/>
      <c r="E16" s="4"/>
      <c r="F16" s="16">
        <v>99</v>
      </c>
      <c r="G16" s="17">
        <v>2.63</v>
      </c>
      <c r="H16" s="16">
        <v>100</v>
      </c>
      <c r="I16" s="17">
        <v>0.31058702236258706</v>
      </c>
      <c r="J16" s="25"/>
    </row>
    <row r="17" spans="2:10" x14ac:dyDescent="0.2">
      <c r="B17" s="2" t="s">
        <v>16</v>
      </c>
      <c r="C17" s="6">
        <v>107</v>
      </c>
      <c r="D17" s="4"/>
      <c r="E17" s="4"/>
      <c r="F17" s="16">
        <v>110</v>
      </c>
      <c r="G17" s="17">
        <v>2.34</v>
      </c>
      <c r="H17" s="16">
        <v>114</v>
      </c>
      <c r="I17" s="17">
        <v>0.24520028081256873</v>
      </c>
      <c r="J17" s="25"/>
    </row>
    <row r="18" spans="2:10" x14ac:dyDescent="0.2">
      <c r="B18" s="2" t="s">
        <v>17</v>
      </c>
      <c r="C18" s="6">
        <v>121</v>
      </c>
      <c r="D18" s="4">
        <v>0</v>
      </c>
      <c r="E18" s="4">
        <v>0</v>
      </c>
      <c r="F18" s="16">
        <v>121</v>
      </c>
      <c r="G18" s="17">
        <v>2.35</v>
      </c>
      <c r="H18" s="16">
        <v>128</v>
      </c>
      <c r="I18" s="17">
        <v>0.19099811347505355</v>
      </c>
      <c r="J18" s="25"/>
    </row>
    <row r="19" spans="2:10" x14ac:dyDescent="0.2">
      <c r="B19" s="2" t="s">
        <v>18</v>
      </c>
      <c r="C19" s="6">
        <v>134</v>
      </c>
      <c r="D19" s="4">
        <v>1.387E-2</v>
      </c>
      <c r="E19" s="4">
        <v>2.196E-2</v>
      </c>
      <c r="F19" s="16">
        <v>132</v>
      </c>
      <c r="G19" s="17">
        <v>2.2400000000000002</v>
      </c>
      <c r="H19" s="16">
        <v>142</v>
      </c>
      <c r="I19" s="17">
        <v>0.13900226737453283</v>
      </c>
      <c r="J19" s="25"/>
    </row>
    <row r="20" spans="2:10" x14ac:dyDescent="0.2">
      <c r="B20" s="2" t="s">
        <v>19</v>
      </c>
      <c r="C20" s="6">
        <v>147</v>
      </c>
      <c r="D20" s="4">
        <v>0.23200000000000001</v>
      </c>
      <c r="E20" s="4">
        <v>0.33489999999999998</v>
      </c>
      <c r="F20" s="16">
        <v>145</v>
      </c>
      <c r="G20" s="17">
        <v>2.4119999999999999</v>
      </c>
      <c r="H20" s="16">
        <v>156</v>
      </c>
      <c r="I20" s="17">
        <v>0.15087073661119837</v>
      </c>
      <c r="J20" s="25"/>
    </row>
    <row r="21" spans="2:10" x14ac:dyDescent="0.2">
      <c r="B21" s="2" t="s">
        <v>20</v>
      </c>
      <c r="C21" s="6">
        <v>161</v>
      </c>
      <c r="D21" s="4">
        <v>3.3792</v>
      </c>
      <c r="E21" s="4">
        <v>4.4545000000000003</v>
      </c>
      <c r="F21" s="16">
        <v>158</v>
      </c>
      <c r="G21" s="17">
        <v>2.4569999999999999</v>
      </c>
      <c r="H21" s="16">
        <v>170</v>
      </c>
      <c r="I21" s="17">
        <v>0.70551675915519885</v>
      </c>
      <c r="J21" s="25"/>
    </row>
    <row r="22" spans="2:10" x14ac:dyDescent="0.2">
      <c r="B22" s="2" t="s">
        <v>21</v>
      </c>
      <c r="C22" s="6">
        <v>175</v>
      </c>
      <c r="D22" s="4">
        <v>9.9859000000000009</v>
      </c>
      <c r="E22" s="4">
        <v>12.1105</v>
      </c>
      <c r="F22" s="16">
        <v>172</v>
      </c>
      <c r="G22" s="17">
        <v>2.657</v>
      </c>
      <c r="H22" s="16">
        <v>184</v>
      </c>
      <c r="I22" s="17">
        <v>1.7626179737783487</v>
      </c>
      <c r="J22" s="25"/>
    </row>
    <row r="23" spans="2:10" x14ac:dyDescent="0.2">
      <c r="B23" s="2" t="s">
        <v>22</v>
      </c>
      <c r="C23" s="6">
        <v>190</v>
      </c>
      <c r="D23" s="4">
        <v>14.9739</v>
      </c>
      <c r="E23" s="4">
        <v>16.725999999999999</v>
      </c>
      <c r="F23" s="16">
        <v>186</v>
      </c>
      <c r="G23" s="17">
        <v>3.262</v>
      </c>
      <c r="H23" s="16">
        <v>198</v>
      </c>
      <c r="I23" s="17">
        <v>2.3951190263334814</v>
      </c>
      <c r="J23" s="25"/>
    </row>
    <row r="24" spans="2:10" x14ac:dyDescent="0.2">
      <c r="B24" s="2" t="s">
        <v>23</v>
      </c>
      <c r="C24" s="6">
        <v>206</v>
      </c>
      <c r="D24" s="4">
        <v>17.354399999999998</v>
      </c>
      <c r="E24" s="4">
        <v>17.8795</v>
      </c>
      <c r="F24" s="16">
        <v>203</v>
      </c>
      <c r="G24" s="17">
        <v>3.6309999999999998</v>
      </c>
      <c r="H24" s="16">
        <v>212</v>
      </c>
      <c r="I24" s="17">
        <v>2.539856467551949</v>
      </c>
      <c r="J24" s="25"/>
    </row>
    <row r="25" spans="2:10" x14ac:dyDescent="0.2">
      <c r="B25" s="2" t="s">
        <v>24</v>
      </c>
      <c r="C25" s="6">
        <v>222</v>
      </c>
      <c r="D25" s="4">
        <v>18.140999999999998</v>
      </c>
      <c r="E25" s="4">
        <v>17.3428</v>
      </c>
      <c r="F25" s="16">
        <v>222</v>
      </c>
      <c r="G25" s="17">
        <v>2.294</v>
      </c>
      <c r="H25" s="16">
        <v>226</v>
      </c>
      <c r="I25" s="17">
        <v>2.4511416823558245</v>
      </c>
      <c r="J25" s="25"/>
    </row>
    <row r="26" spans="2:10" x14ac:dyDescent="0.2">
      <c r="B26" s="2" t="s">
        <v>25</v>
      </c>
      <c r="C26" s="6">
        <v>237</v>
      </c>
      <c r="D26" s="4">
        <v>19.186800000000002</v>
      </c>
      <c r="E26" s="4">
        <v>17.1816</v>
      </c>
      <c r="F26" s="16">
        <v>238</v>
      </c>
      <c r="G26" s="17">
        <v>1.714</v>
      </c>
      <c r="H26" s="16">
        <v>240</v>
      </c>
      <c r="I26" s="17">
        <v>2.4191665321033606</v>
      </c>
      <c r="J26" s="25"/>
    </row>
    <row r="27" spans="2:10" x14ac:dyDescent="0.2">
      <c r="B27" s="2" t="s">
        <v>26</v>
      </c>
      <c r="C27" s="6">
        <v>251</v>
      </c>
      <c r="D27" s="4">
        <v>12.3964</v>
      </c>
      <c r="E27" s="4">
        <v>10.4817</v>
      </c>
      <c r="F27" s="16">
        <v>252</v>
      </c>
      <c r="G27" s="17">
        <v>1.427</v>
      </c>
      <c r="H27" s="16">
        <v>254</v>
      </c>
      <c r="I27" s="17">
        <v>1.4766551607687251</v>
      </c>
      <c r="J27" s="25"/>
    </row>
    <row r="28" spans="2:10" x14ac:dyDescent="0.2">
      <c r="B28" s="2" t="s">
        <v>27</v>
      </c>
      <c r="C28" s="6">
        <v>263</v>
      </c>
      <c r="D28" s="4">
        <v>3.6444999999999999</v>
      </c>
      <c r="E28" s="4">
        <v>2.9409999999999998</v>
      </c>
      <c r="F28" s="16">
        <v>266</v>
      </c>
      <c r="G28" s="17">
        <v>1.3029999999999999</v>
      </c>
      <c r="H28" s="16">
        <v>268</v>
      </c>
      <c r="I28" s="17">
        <v>0.41930869101179291</v>
      </c>
      <c r="J28" s="25"/>
    </row>
    <row r="29" spans="2:10" x14ac:dyDescent="0.2">
      <c r="B29" s="2" t="s">
        <v>28</v>
      </c>
      <c r="C29" s="6">
        <v>275</v>
      </c>
      <c r="D29" s="4">
        <v>0.55220000000000002</v>
      </c>
      <c r="E29" s="4">
        <v>0.42620000000000002</v>
      </c>
      <c r="F29" s="16">
        <v>279</v>
      </c>
      <c r="G29" s="17">
        <v>1.0780000000000001</v>
      </c>
      <c r="H29" s="16">
        <v>282</v>
      </c>
      <c r="I29" s="17">
        <v>6.4680147377398634E-2</v>
      </c>
      <c r="J29" s="25"/>
    </row>
    <row r="30" spans="2:10" x14ac:dyDescent="0.2">
      <c r="B30" s="2" t="s">
        <v>29</v>
      </c>
      <c r="C30" s="6">
        <v>291</v>
      </c>
      <c r="D30" s="4">
        <v>9.8119999999999999E-2</v>
      </c>
      <c r="E30" s="4">
        <v>7.1559999999999999E-2</v>
      </c>
      <c r="F30" s="18">
        <v>290</v>
      </c>
      <c r="G30" s="17">
        <v>0.871</v>
      </c>
      <c r="H30" s="16">
        <v>296</v>
      </c>
      <c r="I30" s="17">
        <v>1.3434628169483702E-2</v>
      </c>
      <c r="J30" s="25"/>
    </row>
    <row r="31" spans="2:10" x14ac:dyDescent="0.2">
      <c r="B31" s="2" t="s">
        <v>30</v>
      </c>
      <c r="C31" s="6">
        <v>305</v>
      </c>
      <c r="D31" s="4">
        <v>1.934E-2</v>
      </c>
      <c r="E31" s="4">
        <v>1.346E-2</v>
      </c>
      <c r="F31" s="18">
        <v>301</v>
      </c>
      <c r="G31" s="17">
        <v>0.71499999999999997</v>
      </c>
      <c r="H31" s="16">
        <v>310</v>
      </c>
      <c r="I31" s="17">
        <v>3.6003676557472353E-3</v>
      </c>
      <c r="J31" s="25"/>
    </row>
    <row r="32" spans="2:10" x14ac:dyDescent="0.2">
      <c r="B32" s="2" t="s">
        <v>31</v>
      </c>
      <c r="C32" s="6">
        <v>318</v>
      </c>
      <c r="D32" s="4">
        <v>7.5389999999999997E-3</v>
      </c>
      <c r="E32" s="4">
        <v>5.032E-3</v>
      </c>
      <c r="F32" s="18">
        <v>315</v>
      </c>
      <c r="G32" s="17">
        <v>0.57499999999999996</v>
      </c>
      <c r="H32" s="13"/>
      <c r="I32" s="16"/>
      <c r="J32" s="14"/>
    </row>
    <row r="33" spans="2:11" x14ac:dyDescent="0.2">
      <c r="B33" s="2" t="s">
        <v>32</v>
      </c>
      <c r="C33" s="6">
        <v>331</v>
      </c>
      <c r="D33" s="4">
        <v>9.6030000000000004E-3</v>
      </c>
      <c r="E33" s="4">
        <v>6.1570000000000001E-3</v>
      </c>
      <c r="F33" s="18">
        <v>329</v>
      </c>
      <c r="G33" s="17">
        <v>0.48099999999999998</v>
      </c>
      <c r="H33" s="4"/>
      <c r="I33" s="16"/>
      <c r="J33" s="14"/>
    </row>
    <row r="34" spans="2:11" x14ac:dyDescent="0.2">
      <c r="B34" s="2" t="s">
        <v>33</v>
      </c>
      <c r="C34" s="6">
        <v>345</v>
      </c>
      <c r="D34" s="4">
        <v>3.3999999999999998E-3</v>
      </c>
      <c r="E34" s="4">
        <v>2.0920000000000001E-3</v>
      </c>
      <c r="F34" s="18">
        <v>343</v>
      </c>
      <c r="G34" s="17">
        <v>0.39400000000000002</v>
      </c>
      <c r="H34" s="4"/>
      <c r="I34" s="16"/>
      <c r="J34" s="14"/>
      <c r="K34" s="26"/>
    </row>
    <row r="35" spans="2:11" x14ac:dyDescent="0.2">
      <c r="B35" s="2" t="s">
        <v>34</v>
      </c>
      <c r="C35" s="6">
        <v>359</v>
      </c>
      <c r="D35" s="4">
        <v>1.8079999999999999E-3</v>
      </c>
      <c r="E35" s="4">
        <v>1.0690000000000001E-3</v>
      </c>
      <c r="F35" s="18">
        <v>357</v>
      </c>
      <c r="G35" s="17">
        <v>0.33500000000000002</v>
      </c>
      <c r="H35" s="4"/>
      <c r="I35" s="16"/>
      <c r="J35" s="14"/>
    </row>
    <row r="36" spans="2:11" x14ac:dyDescent="0.2">
      <c r="B36" s="2" t="s">
        <v>35</v>
      </c>
      <c r="C36" s="6">
        <v>374</v>
      </c>
      <c r="D36" s="4">
        <v>0</v>
      </c>
      <c r="E36" s="4">
        <v>0</v>
      </c>
      <c r="F36" s="18">
        <v>371</v>
      </c>
      <c r="G36" s="17">
        <v>0.28000000000000003</v>
      </c>
      <c r="H36" s="4"/>
      <c r="I36" s="16"/>
      <c r="J36" s="14"/>
    </row>
    <row r="37" spans="2:11" x14ac:dyDescent="0.2">
      <c r="B37" s="2" t="s">
        <v>36</v>
      </c>
      <c r="C37" s="6">
        <v>388</v>
      </c>
      <c r="D37" s="4">
        <v>0</v>
      </c>
      <c r="E37" s="4">
        <v>0</v>
      </c>
      <c r="F37" s="18">
        <v>385</v>
      </c>
      <c r="G37" s="17">
        <v>0.25</v>
      </c>
      <c r="H37" s="4"/>
      <c r="I37" s="16"/>
      <c r="J37" s="14"/>
    </row>
    <row r="38" spans="2:11" x14ac:dyDescent="0.2">
      <c r="B38" s="2" t="s">
        <v>37</v>
      </c>
      <c r="C38" s="6">
        <v>402</v>
      </c>
      <c r="D38" s="4">
        <v>0</v>
      </c>
      <c r="E38" s="4">
        <v>0</v>
      </c>
      <c r="F38" s="18">
        <v>399</v>
      </c>
      <c r="G38" s="17">
        <v>0.23200000000000001</v>
      </c>
      <c r="H38" s="4"/>
      <c r="I38" s="16"/>
      <c r="J38" s="14"/>
    </row>
    <row r="39" spans="2:11" x14ac:dyDescent="0.2">
      <c r="B39" s="2" t="s">
        <v>38</v>
      </c>
      <c r="C39" s="6">
        <v>580</v>
      </c>
      <c r="D39" s="4"/>
      <c r="E39" s="4"/>
      <c r="F39" s="18">
        <v>444.02412280701759</v>
      </c>
      <c r="G39" s="17">
        <v>0.91200000000000003</v>
      </c>
      <c r="H39" s="16"/>
      <c r="I39" s="16"/>
      <c r="J39" s="14"/>
    </row>
    <row r="40" spans="2:11" x14ac:dyDescent="0.2">
      <c r="B40" s="2" t="s">
        <v>39</v>
      </c>
      <c r="C40" s="7" t="s">
        <v>6</v>
      </c>
      <c r="D40" s="7" t="s">
        <v>5</v>
      </c>
      <c r="E40" s="8"/>
      <c r="F40" s="16"/>
      <c r="G40" s="17"/>
      <c r="H40" s="17"/>
      <c r="I40" s="16"/>
      <c r="J40" s="14"/>
    </row>
    <row r="41" spans="2:11" x14ac:dyDescent="0.2">
      <c r="D41" s="10">
        <f>SUM(D18:D38)</f>
        <v>99.999979999999979</v>
      </c>
      <c r="E41" s="10">
        <f>SUM(E18:E38)</f>
        <v>100.00003000000001</v>
      </c>
      <c r="H41" s="5"/>
      <c r="I41" s="5"/>
    </row>
    <row r="42" spans="2:11" x14ac:dyDescent="0.2">
      <c r="B42" s="11"/>
      <c r="C42" s="11"/>
      <c r="D42" s="11"/>
      <c r="E42" s="11"/>
      <c r="H42" s="5"/>
    </row>
    <row r="43" spans="2:11" x14ac:dyDescent="0.2">
      <c r="H43" s="5"/>
    </row>
    <row r="44" spans="2:11" x14ac:dyDescent="0.2">
      <c r="H44" s="5"/>
    </row>
    <row r="45" spans="2:11" x14ac:dyDescent="0.2">
      <c r="G45" s="5"/>
      <c r="H45" s="5"/>
    </row>
    <row r="46" spans="2:11" x14ac:dyDescent="0.2">
      <c r="G46" s="5"/>
      <c r="H46" s="5"/>
    </row>
    <row r="49" spans="7:8" x14ac:dyDescent="0.2">
      <c r="G49" s="5"/>
      <c r="H49" s="5"/>
    </row>
    <row r="51" spans="7:8" x14ac:dyDescent="0.2">
      <c r="G51" s="5"/>
      <c r="H51" s="5"/>
    </row>
    <row r="52" spans="7:8" x14ac:dyDescent="0.2">
      <c r="G52" s="5"/>
      <c r="H52" s="5"/>
    </row>
    <row r="53" spans="7:8" x14ac:dyDescent="0.2">
      <c r="G53" s="5"/>
      <c r="H53" s="5"/>
    </row>
    <row r="54" spans="7:8" x14ac:dyDescent="0.2">
      <c r="G54" s="5"/>
      <c r="H54" s="5"/>
    </row>
    <row r="55" spans="7:8" x14ac:dyDescent="0.2">
      <c r="G55" s="5"/>
      <c r="H55" s="5"/>
    </row>
    <row r="56" spans="7:8" x14ac:dyDescent="0.2">
      <c r="G56" s="5"/>
      <c r="H56" s="5"/>
    </row>
    <row r="57" spans="7:8" x14ac:dyDescent="0.2">
      <c r="G57" s="5"/>
      <c r="H57" s="5"/>
    </row>
    <row r="58" spans="7:8" x14ac:dyDescent="0.2">
      <c r="G58" s="5"/>
      <c r="H58" s="5"/>
    </row>
    <row r="59" spans="7:8" x14ac:dyDescent="0.2">
      <c r="G59" s="5"/>
      <c r="H59" s="5"/>
    </row>
    <row r="60" spans="7:8" x14ac:dyDescent="0.2">
      <c r="G60" s="5"/>
      <c r="H60" s="5"/>
    </row>
    <row r="61" spans="7:8" x14ac:dyDescent="0.2">
      <c r="G61" s="5"/>
      <c r="H61" s="5"/>
    </row>
    <row r="62" spans="7:8" x14ac:dyDescent="0.2">
      <c r="G62" s="5"/>
      <c r="H62" s="5"/>
    </row>
    <row r="63" spans="7:8" x14ac:dyDescent="0.2">
      <c r="G63" s="5"/>
      <c r="H63" s="5"/>
    </row>
    <row r="64" spans="7:8" x14ac:dyDescent="0.2">
      <c r="G64" s="5"/>
      <c r="H64" s="5"/>
    </row>
    <row r="65" spans="7:8" x14ac:dyDescent="0.2">
      <c r="G65" s="5"/>
      <c r="H65" s="5"/>
    </row>
    <row r="66" spans="7:8" x14ac:dyDescent="0.2">
      <c r="G66" s="5"/>
      <c r="H66" s="5"/>
    </row>
    <row r="67" spans="7:8" x14ac:dyDescent="0.2">
      <c r="G67" s="5"/>
      <c r="H67" s="5"/>
    </row>
    <row r="68" spans="7:8" x14ac:dyDescent="0.2">
      <c r="G68" s="5"/>
      <c r="H68" s="5"/>
    </row>
    <row r="69" spans="7:8" x14ac:dyDescent="0.2">
      <c r="G69" s="5"/>
      <c r="H69" s="5"/>
    </row>
    <row r="70" spans="7:8" x14ac:dyDescent="0.2">
      <c r="G70" s="5"/>
      <c r="H70" s="5"/>
    </row>
    <row r="71" spans="7:8" x14ac:dyDescent="0.2">
      <c r="G71" s="5"/>
      <c r="H71" s="5"/>
    </row>
    <row r="72" spans="7:8" x14ac:dyDescent="0.2">
      <c r="G72" s="5"/>
      <c r="H72" s="5"/>
    </row>
  </sheetData>
  <mergeCells count="4">
    <mergeCell ref="H5:I5"/>
    <mergeCell ref="D6:E6"/>
    <mergeCell ref="C5:E5"/>
    <mergeCell ref="F5:G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72"/>
  <sheetViews>
    <sheetView tabSelected="1" topLeftCell="E4" zoomScaleNormal="100" zoomScalePageLayoutView="130" workbookViewId="0">
      <selection activeCell="I9" sqref="I9"/>
    </sheetView>
  </sheetViews>
  <sheetFormatPr defaultColWidth="9.109375" defaultRowHeight="10.199999999999999" x14ac:dyDescent="0.2"/>
  <cols>
    <col min="1" max="1" width="9.109375" style="1"/>
    <col min="2" max="2" width="16.6640625" style="9" customWidth="1"/>
    <col min="3" max="5" width="12.77734375" style="9" customWidth="1"/>
    <col min="6" max="7" width="12.77734375" style="1" customWidth="1"/>
    <col min="8" max="10" width="9.109375" style="1"/>
    <col min="11" max="11" width="10.44140625" style="1" bestFit="1" customWidth="1"/>
    <col min="12" max="16384" width="9.109375" style="1"/>
  </cols>
  <sheetData>
    <row r="2" spans="2:15" ht="10.8" thickBot="1" x14ac:dyDescent="0.25">
      <c r="I2" s="27" t="s">
        <v>47</v>
      </c>
      <c r="J2" s="27" t="s">
        <v>52</v>
      </c>
      <c r="K2" s="27" t="s">
        <v>53</v>
      </c>
      <c r="L2" s="27" t="s">
        <v>54</v>
      </c>
      <c r="M2" s="27" t="s">
        <v>55</v>
      </c>
      <c r="N2" s="27" t="s">
        <v>56</v>
      </c>
      <c r="O2" s="27" t="s">
        <v>57</v>
      </c>
    </row>
    <row r="3" spans="2:15" ht="10.8" thickBot="1" x14ac:dyDescent="0.25">
      <c r="I3" s="34">
        <v>0.14000000000000001</v>
      </c>
      <c r="J3" s="41">
        <f>SUMPRODUCT(F8:F39,I8:I39)/SUM(I8:I39)</f>
        <v>19.6828694605612</v>
      </c>
      <c r="K3" s="38">
        <f>I3*C40</f>
        <v>29.712485581854327</v>
      </c>
      <c r="L3" s="38">
        <f>(1-I3)*J3</f>
        <v>16.92726773608263</v>
      </c>
      <c r="M3" s="5">
        <f>1*K3</f>
        <v>29.712485581854327</v>
      </c>
      <c r="N3" s="5">
        <f>L3*SUM(K16:K39)</f>
        <v>1.7948967591822995</v>
      </c>
      <c r="O3" s="42">
        <f>M3/(M3+N3)</f>
        <v>0.94303250140699413</v>
      </c>
    </row>
    <row r="5" spans="2:15" ht="13.2" x14ac:dyDescent="0.25">
      <c r="B5" s="12"/>
      <c r="C5" s="29" t="s">
        <v>0</v>
      </c>
      <c r="D5" s="33"/>
      <c r="E5" s="30"/>
      <c r="F5" s="29" t="s">
        <v>45</v>
      </c>
      <c r="G5" s="30"/>
      <c r="H5" s="19"/>
    </row>
    <row r="6" spans="2:15" x14ac:dyDescent="0.2">
      <c r="B6" s="20" t="s">
        <v>2</v>
      </c>
      <c r="C6" s="20" t="s">
        <v>3</v>
      </c>
      <c r="D6" s="31" t="s">
        <v>4</v>
      </c>
      <c r="E6" s="32"/>
      <c r="F6" s="22" t="s">
        <v>41</v>
      </c>
      <c r="G6" s="21" t="s">
        <v>44</v>
      </c>
      <c r="H6" s="14"/>
      <c r="I6" s="27" t="s">
        <v>48</v>
      </c>
      <c r="J6" s="27" t="s">
        <v>51</v>
      </c>
      <c r="K6" s="27" t="s">
        <v>49</v>
      </c>
    </row>
    <row r="7" spans="2:15" x14ac:dyDescent="0.2">
      <c r="B7" s="20" t="s">
        <v>5</v>
      </c>
      <c r="C7" s="20" t="s">
        <v>6</v>
      </c>
      <c r="D7" s="20" t="s">
        <v>42</v>
      </c>
      <c r="E7" s="20" t="s">
        <v>43</v>
      </c>
      <c r="F7" s="21" t="s">
        <v>40</v>
      </c>
      <c r="G7" s="23" t="s">
        <v>43</v>
      </c>
      <c r="H7" s="14"/>
      <c r="I7" s="27" t="s">
        <v>43</v>
      </c>
      <c r="J7" s="35" t="s">
        <v>50</v>
      </c>
      <c r="K7" s="27" t="s">
        <v>42</v>
      </c>
    </row>
    <row r="8" spans="2:15" x14ac:dyDescent="0.2">
      <c r="B8" s="2" t="s">
        <v>7</v>
      </c>
      <c r="C8" s="3">
        <v>16.04</v>
      </c>
      <c r="D8" s="4"/>
      <c r="E8" s="28">
        <v>0</v>
      </c>
      <c r="F8" s="3">
        <v>16.04</v>
      </c>
      <c r="G8" s="17">
        <v>78.59314263939703</v>
      </c>
      <c r="H8" s="25"/>
      <c r="I8" s="5">
        <f>MAX(0,(G8-$I$3*E8)/(1-$I$3))</f>
        <v>91.387375162089569</v>
      </c>
      <c r="J8" s="39">
        <f>MAX(0,I8*F8)</f>
        <v>1465.8534975999166</v>
      </c>
      <c r="K8" s="37">
        <f>J8/SUM($J$8:$J$40)</f>
        <v>0.74473562640543289</v>
      </c>
    </row>
    <row r="9" spans="2:15" x14ac:dyDescent="0.2">
      <c r="B9" s="2" t="s">
        <v>8</v>
      </c>
      <c r="C9" s="3">
        <v>30.07</v>
      </c>
      <c r="D9" s="4"/>
      <c r="E9" s="28">
        <v>0</v>
      </c>
      <c r="F9" s="3">
        <v>30.07</v>
      </c>
      <c r="G9" s="17">
        <v>3.4672180058759721</v>
      </c>
      <c r="H9" s="25"/>
      <c r="I9" s="5">
        <f t="shared" ref="I9:I39" si="0">MAX(0,(G9-$I$3*E9)/(1-$I$3))</f>
        <v>4.0316488440418281</v>
      </c>
      <c r="J9" s="39">
        <f t="shared" ref="J9:J40" si="1">MAX(0,I9*F9)</f>
        <v>121.23168074033777</v>
      </c>
      <c r="K9" s="37">
        <f t="shared" ref="K9:K41" si="2">J9/SUM($J$8:$J$40)</f>
        <v>6.1592479633309868E-2</v>
      </c>
    </row>
    <row r="10" spans="2:15" x14ac:dyDescent="0.2">
      <c r="B10" s="2" t="s">
        <v>9</v>
      </c>
      <c r="C10" s="3">
        <v>44.1</v>
      </c>
      <c r="D10" s="4"/>
      <c r="E10" s="28">
        <v>0</v>
      </c>
      <c r="F10" s="3">
        <v>44.1</v>
      </c>
      <c r="G10" s="17">
        <v>1.3163383496253691</v>
      </c>
      <c r="H10" s="25"/>
      <c r="I10" s="5">
        <f t="shared" si="0"/>
        <v>1.5306259879364756</v>
      </c>
      <c r="J10" s="39">
        <f t="shared" si="1"/>
        <v>67.500606067998575</v>
      </c>
      <c r="K10" s="37">
        <f t="shared" si="2"/>
        <v>3.4294086158750486E-2</v>
      </c>
    </row>
    <row r="11" spans="2:15" x14ac:dyDescent="0.2">
      <c r="B11" s="2" t="s">
        <v>10</v>
      </c>
      <c r="C11" s="3">
        <v>58.12</v>
      </c>
      <c r="D11" s="4"/>
      <c r="E11" s="28">
        <v>0</v>
      </c>
      <c r="F11" s="3">
        <v>58.12</v>
      </c>
      <c r="G11" s="17">
        <v>0.33553722637509409</v>
      </c>
      <c r="H11" s="25"/>
      <c r="I11" s="5">
        <f t="shared" si="0"/>
        <v>0.39015956555243497</v>
      </c>
      <c r="J11" s="39">
        <f t="shared" si="1"/>
        <v>22.676073949907519</v>
      </c>
      <c r="K11" s="37">
        <f t="shared" si="2"/>
        <v>1.1520714836203599E-2</v>
      </c>
    </row>
    <row r="12" spans="2:15" x14ac:dyDescent="0.2">
      <c r="B12" s="2" t="s">
        <v>11</v>
      </c>
      <c r="C12" s="3">
        <v>58.12</v>
      </c>
      <c r="D12" s="4"/>
      <c r="E12" s="28">
        <v>0</v>
      </c>
      <c r="F12" s="3">
        <v>58.12</v>
      </c>
      <c r="G12" s="17">
        <v>0.36995130087510369</v>
      </c>
      <c r="H12" s="25"/>
      <c r="I12" s="5">
        <f t="shared" si="0"/>
        <v>0.4301759312501206</v>
      </c>
      <c r="J12" s="39">
        <f t="shared" si="1"/>
        <v>25.001825124257007</v>
      </c>
      <c r="K12" s="37">
        <f t="shared" si="2"/>
        <v>1.2702326614275762E-2</v>
      </c>
    </row>
    <row r="13" spans="2:15" x14ac:dyDescent="0.2">
      <c r="B13" s="2" t="s">
        <v>12</v>
      </c>
      <c r="C13" s="3">
        <v>72.150000000000006</v>
      </c>
      <c r="D13" s="4"/>
      <c r="E13" s="28">
        <v>0</v>
      </c>
      <c r="F13" s="3">
        <v>72.150000000000006</v>
      </c>
      <c r="G13" s="17">
        <v>0.12905277937503618</v>
      </c>
      <c r="H13" s="25"/>
      <c r="I13" s="5">
        <f t="shared" si="0"/>
        <v>0.15006137136632114</v>
      </c>
      <c r="J13" s="39">
        <f t="shared" si="1"/>
        <v>10.826927944080071</v>
      </c>
      <c r="K13" s="37">
        <f t="shared" si="2"/>
        <v>5.5006854216216429E-3</v>
      </c>
    </row>
    <row r="14" spans="2:15" x14ac:dyDescent="0.2">
      <c r="B14" s="2" t="s">
        <v>13</v>
      </c>
      <c r="C14" s="3">
        <v>72.150000000000006</v>
      </c>
      <c r="D14" s="4"/>
      <c r="E14" s="28">
        <v>0</v>
      </c>
      <c r="F14" s="3">
        <v>72.150000000000006</v>
      </c>
      <c r="G14" s="17">
        <v>0.16346685387504584</v>
      </c>
      <c r="H14" s="25"/>
      <c r="I14" s="5">
        <f t="shared" si="0"/>
        <v>0.1900777370640068</v>
      </c>
      <c r="J14" s="39">
        <f t="shared" si="1"/>
        <v>13.714108729168091</v>
      </c>
      <c r="K14" s="37">
        <f t="shared" si="2"/>
        <v>6.9675348673874154E-3</v>
      </c>
    </row>
    <row r="15" spans="2:15" x14ac:dyDescent="0.2">
      <c r="B15" s="2" t="s">
        <v>14</v>
      </c>
      <c r="C15" s="3">
        <v>84</v>
      </c>
      <c r="D15" s="4"/>
      <c r="E15" s="28">
        <v>0</v>
      </c>
      <c r="F15" s="3">
        <v>84</v>
      </c>
      <c r="G15" s="17">
        <v>0.33553722637509409</v>
      </c>
      <c r="H15" s="25"/>
      <c r="I15" s="5">
        <f t="shared" si="0"/>
        <v>0.39015956555243497</v>
      </c>
      <c r="J15" s="39">
        <f t="shared" si="1"/>
        <v>32.773403506404534</v>
      </c>
      <c r="K15" s="37">
        <f t="shared" si="2"/>
        <v>1.665072343842227E-2</v>
      </c>
    </row>
    <row r="16" spans="2:15" x14ac:dyDescent="0.2">
      <c r="B16" s="2" t="s">
        <v>15</v>
      </c>
      <c r="C16" s="6">
        <v>96</v>
      </c>
      <c r="D16" s="4"/>
      <c r="E16" s="28">
        <v>0</v>
      </c>
      <c r="F16" s="16">
        <v>100</v>
      </c>
      <c r="G16" s="17">
        <v>0.31058702236258706</v>
      </c>
      <c r="H16" s="25"/>
      <c r="I16" s="5">
        <f t="shared" si="0"/>
        <v>0.36114770042161287</v>
      </c>
      <c r="J16" s="39">
        <f t="shared" si="1"/>
        <v>36.11477004216129</v>
      </c>
      <c r="K16" s="37">
        <f t="shared" si="2"/>
        <v>1.8348324668102687E-2</v>
      </c>
    </row>
    <row r="17" spans="2:11" x14ac:dyDescent="0.2">
      <c r="B17" s="2" t="s">
        <v>16</v>
      </c>
      <c r="C17" s="6">
        <v>107</v>
      </c>
      <c r="D17" s="4"/>
      <c r="E17" s="28">
        <v>0</v>
      </c>
      <c r="F17" s="16">
        <v>114</v>
      </c>
      <c r="G17" s="17">
        <v>0.24520028081256873</v>
      </c>
      <c r="H17" s="25"/>
      <c r="I17" s="5">
        <f t="shared" si="0"/>
        <v>0.28511660559601015</v>
      </c>
      <c r="J17" s="39">
        <f t="shared" si="1"/>
        <v>32.503293037945156</v>
      </c>
      <c r="K17" s="37">
        <f t="shared" si="2"/>
        <v>1.6513492201292414E-2</v>
      </c>
    </row>
    <row r="18" spans="2:11" x14ac:dyDescent="0.2">
      <c r="B18" s="2" t="s">
        <v>17</v>
      </c>
      <c r="C18" s="6">
        <v>121</v>
      </c>
      <c r="D18" s="4">
        <v>0</v>
      </c>
      <c r="E18" s="4">
        <v>0</v>
      </c>
      <c r="F18" s="16">
        <v>128</v>
      </c>
      <c r="G18" s="17">
        <v>0.19099811347505355</v>
      </c>
      <c r="H18" s="25"/>
      <c r="I18" s="5">
        <f t="shared" si="0"/>
        <v>0.22209082962215529</v>
      </c>
      <c r="J18" s="39">
        <f t="shared" si="1"/>
        <v>28.427626191635877</v>
      </c>
      <c r="K18" s="37">
        <f t="shared" si="2"/>
        <v>1.4442825312155287E-2</v>
      </c>
    </row>
    <row r="19" spans="2:11" x14ac:dyDescent="0.2">
      <c r="B19" s="2" t="s">
        <v>18</v>
      </c>
      <c r="C19" s="6">
        <v>134</v>
      </c>
      <c r="D19" s="4">
        <v>1.387E-2</v>
      </c>
      <c r="E19" s="4">
        <v>2.196E-2</v>
      </c>
      <c r="F19" s="16">
        <v>142</v>
      </c>
      <c r="G19" s="17">
        <v>0.13900226737453283</v>
      </c>
      <c r="H19" s="25"/>
      <c r="I19" s="5">
        <f t="shared" si="0"/>
        <v>0.15805565973782887</v>
      </c>
      <c r="J19" s="39">
        <f t="shared" si="1"/>
        <v>22.443903682771698</v>
      </c>
      <c r="K19" s="37">
        <f t="shared" si="2"/>
        <v>1.1402759345009414E-2</v>
      </c>
    </row>
    <row r="20" spans="2:11" x14ac:dyDescent="0.2">
      <c r="B20" s="2" t="s">
        <v>19</v>
      </c>
      <c r="C20" s="6">
        <v>147</v>
      </c>
      <c r="D20" s="4">
        <v>0.23200000000000001</v>
      </c>
      <c r="E20" s="4">
        <v>0.33489999999999998</v>
      </c>
      <c r="F20" s="16">
        <v>156</v>
      </c>
      <c r="G20" s="17">
        <v>0.15087073661119837</v>
      </c>
      <c r="H20" s="25"/>
      <c r="I20" s="5">
        <f t="shared" si="0"/>
        <v>0.12091248443162601</v>
      </c>
      <c r="J20" s="39">
        <f t="shared" si="1"/>
        <v>18.862347571333657</v>
      </c>
      <c r="K20" s="37">
        <f t="shared" si="2"/>
        <v>9.5831283665212628E-3</v>
      </c>
    </row>
    <row r="21" spans="2:11" x14ac:dyDescent="0.2">
      <c r="B21" s="2" t="s">
        <v>20</v>
      </c>
      <c r="C21" s="6">
        <v>161</v>
      </c>
      <c r="D21" s="4">
        <v>3.3792</v>
      </c>
      <c r="E21" s="4">
        <v>4.4545000000000003</v>
      </c>
      <c r="F21" s="16">
        <v>170</v>
      </c>
      <c r="G21" s="17">
        <v>0.70551675915519885</v>
      </c>
      <c r="H21" s="25"/>
      <c r="I21" s="5">
        <f t="shared" si="0"/>
        <v>9.5217161808370601E-2</v>
      </c>
      <c r="J21" s="39">
        <f t="shared" si="1"/>
        <v>16.186917507423001</v>
      </c>
      <c r="K21" s="37">
        <f t="shared" si="2"/>
        <v>8.2238601396399345E-3</v>
      </c>
    </row>
    <row r="22" spans="2:11" x14ac:dyDescent="0.2">
      <c r="B22" s="2" t="s">
        <v>21</v>
      </c>
      <c r="C22" s="6">
        <v>175</v>
      </c>
      <c r="D22" s="4">
        <v>9.9859000000000009</v>
      </c>
      <c r="E22" s="4">
        <v>12.1105</v>
      </c>
      <c r="F22" s="16">
        <v>184</v>
      </c>
      <c r="G22" s="17">
        <v>1.7626179737783487</v>
      </c>
      <c r="H22" s="25"/>
      <c r="I22" s="5">
        <f t="shared" si="0"/>
        <v>7.807903927714939E-2</v>
      </c>
      <c r="J22" s="39">
        <f t="shared" si="1"/>
        <v>14.366543226995487</v>
      </c>
      <c r="K22" s="37">
        <f t="shared" si="2"/>
        <v>7.2990081116260539E-3</v>
      </c>
    </row>
    <row r="23" spans="2:11" x14ac:dyDescent="0.2">
      <c r="B23" s="2" t="s">
        <v>22</v>
      </c>
      <c r="C23" s="6">
        <v>190</v>
      </c>
      <c r="D23" s="4">
        <v>14.9739</v>
      </c>
      <c r="E23" s="4">
        <v>16.725999999999999</v>
      </c>
      <c r="F23" s="16">
        <v>198</v>
      </c>
      <c r="G23" s="17">
        <v>2.3951190263334814</v>
      </c>
      <c r="H23" s="25"/>
      <c r="I23" s="5">
        <f t="shared" si="0"/>
        <v>6.2184914341257502E-2</v>
      </c>
      <c r="J23" s="39">
        <f t="shared" si="1"/>
        <v>12.312613039568985</v>
      </c>
      <c r="K23" s="37">
        <f t="shared" si="2"/>
        <v>6.2554966098077487E-3</v>
      </c>
    </row>
    <row r="24" spans="2:11" x14ac:dyDescent="0.2">
      <c r="B24" s="2" t="s">
        <v>23</v>
      </c>
      <c r="C24" s="6">
        <v>206</v>
      </c>
      <c r="D24" s="4">
        <v>17.354399999999998</v>
      </c>
      <c r="E24" s="4">
        <v>17.8795</v>
      </c>
      <c r="F24" s="16">
        <v>212</v>
      </c>
      <c r="G24" s="17">
        <v>2.539856467551949</v>
      </c>
      <c r="H24" s="25"/>
      <c r="I24" s="5">
        <f t="shared" si="0"/>
        <v>4.270519482784764E-2</v>
      </c>
      <c r="J24" s="39">
        <f t="shared" si="1"/>
        <v>9.0535013035036993</v>
      </c>
      <c r="K24" s="37">
        <f t="shared" si="2"/>
        <v>4.5996854224974459E-3</v>
      </c>
    </row>
    <row r="25" spans="2:11" x14ac:dyDescent="0.2">
      <c r="B25" s="2" t="s">
        <v>24</v>
      </c>
      <c r="C25" s="6">
        <v>222</v>
      </c>
      <c r="D25" s="4">
        <v>18.140999999999998</v>
      </c>
      <c r="E25" s="4">
        <v>17.3428</v>
      </c>
      <c r="F25" s="16">
        <v>226</v>
      </c>
      <c r="G25" s="17">
        <v>2.4511416823558245</v>
      </c>
      <c r="H25" s="25"/>
      <c r="I25" s="5">
        <f t="shared" si="0"/>
        <v>2.6918235297470203E-2</v>
      </c>
      <c r="J25" s="39">
        <f t="shared" si="1"/>
        <v>6.083521177228266</v>
      </c>
      <c r="K25" s="37">
        <f t="shared" si="2"/>
        <v>3.0907692768014769E-3</v>
      </c>
    </row>
    <row r="26" spans="2:11" x14ac:dyDescent="0.2">
      <c r="B26" s="2" t="s">
        <v>25</v>
      </c>
      <c r="C26" s="6">
        <v>237</v>
      </c>
      <c r="D26" s="4">
        <v>19.186800000000002</v>
      </c>
      <c r="E26" s="4">
        <v>17.1816</v>
      </c>
      <c r="F26" s="16">
        <v>240</v>
      </c>
      <c r="G26" s="17">
        <v>2.4191665321033606</v>
      </c>
      <c r="H26" s="25"/>
      <c r="I26" s="5">
        <f t="shared" si="0"/>
        <v>1.5979688492279799E-2</v>
      </c>
      <c r="J26" s="39">
        <f t="shared" si="1"/>
        <v>3.8351252381471519</v>
      </c>
      <c r="K26" s="37">
        <f t="shared" si="2"/>
        <v>1.9484582881244725E-3</v>
      </c>
    </row>
    <row r="27" spans="2:11" x14ac:dyDescent="0.2">
      <c r="B27" s="2" t="s">
        <v>26</v>
      </c>
      <c r="C27" s="6">
        <v>251</v>
      </c>
      <c r="D27" s="4">
        <v>12.3964</v>
      </c>
      <c r="E27" s="4">
        <v>10.4817</v>
      </c>
      <c r="F27" s="16">
        <v>254</v>
      </c>
      <c r="G27" s="17">
        <v>1.4766551607687251</v>
      </c>
      <c r="H27" s="25"/>
      <c r="I27" s="5">
        <f t="shared" si="0"/>
        <v>1.07176288008428E-2</v>
      </c>
      <c r="J27" s="39">
        <f t="shared" si="1"/>
        <v>2.7222777154140712</v>
      </c>
      <c r="K27" s="37">
        <f t="shared" si="2"/>
        <v>1.3830694560936214E-3</v>
      </c>
    </row>
    <row r="28" spans="2:11" x14ac:dyDescent="0.2">
      <c r="B28" s="2" t="s">
        <v>27</v>
      </c>
      <c r="C28" s="6">
        <v>263</v>
      </c>
      <c r="D28" s="4">
        <v>3.6444999999999999</v>
      </c>
      <c r="E28" s="4">
        <v>2.9409999999999998</v>
      </c>
      <c r="F28" s="16">
        <v>268</v>
      </c>
      <c r="G28" s="17">
        <v>0.41930869101179291</v>
      </c>
      <c r="H28" s="25"/>
      <c r="I28" s="5">
        <f t="shared" si="0"/>
        <v>8.8008035020847863E-3</v>
      </c>
      <c r="J28" s="39">
        <f t="shared" si="1"/>
        <v>2.3586153385587227</v>
      </c>
      <c r="K28" s="37">
        <f t="shared" si="2"/>
        <v>1.1983086130278593E-3</v>
      </c>
    </row>
    <row r="29" spans="2:11" x14ac:dyDescent="0.2">
      <c r="B29" s="2" t="s">
        <v>28</v>
      </c>
      <c r="C29" s="6">
        <v>275</v>
      </c>
      <c r="D29" s="4">
        <v>0.55220000000000002</v>
      </c>
      <c r="E29" s="4">
        <v>0.42620000000000002</v>
      </c>
      <c r="F29" s="16">
        <v>282</v>
      </c>
      <c r="G29" s="17">
        <v>6.4680147377398634E-2</v>
      </c>
      <c r="H29" s="25"/>
      <c r="I29" s="5">
        <f t="shared" si="0"/>
        <v>5.8280783458123583E-3</v>
      </c>
      <c r="J29" s="39">
        <f t="shared" si="1"/>
        <v>1.643518093519085</v>
      </c>
      <c r="K29" s="37">
        <f t="shared" si="2"/>
        <v>8.3499918572331152E-4</v>
      </c>
    </row>
    <row r="30" spans="2:11" x14ac:dyDescent="0.2">
      <c r="B30" s="2" t="s">
        <v>29</v>
      </c>
      <c r="C30" s="6">
        <v>291</v>
      </c>
      <c r="D30" s="4">
        <v>9.8119999999999999E-2</v>
      </c>
      <c r="E30" s="4">
        <v>7.1559999999999999E-2</v>
      </c>
      <c r="F30" s="16">
        <v>296</v>
      </c>
      <c r="G30" s="17">
        <v>1.3434628169483702E-2</v>
      </c>
      <c r="H30" s="25"/>
      <c r="I30" s="5">
        <f t="shared" si="0"/>
        <v>3.9723583366089556E-3</v>
      </c>
      <c r="J30" s="39">
        <f t="shared" si="1"/>
        <v>1.1758180676362509</v>
      </c>
      <c r="K30" s="37">
        <f t="shared" si="2"/>
        <v>5.9738139355240759E-4</v>
      </c>
    </row>
    <row r="31" spans="2:11" x14ac:dyDescent="0.2">
      <c r="B31" s="2" t="s">
        <v>30</v>
      </c>
      <c r="C31" s="6">
        <v>305</v>
      </c>
      <c r="D31" s="4">
        <v>1.934E-2</v>
      </c>
      <c r="E31" s="4">
        <v>1.346E-2</v>
      </c>
      <c r="F31" s="16">
        <v>310</v>
      </c>
      <c r="G31" s="17">
        <v>3.6003676557472353E-3</v>
      </c>
      <c r="H31" s="25"/>
      <c r="I31" s="5">
        <f t="shared" si="0"/>
        <v>1.9953112276130643E-3</v>
      </c>
      <c r="J31" s="39">
        <f t="shared" si="1"/>
        <v>0.6185464805600499</v>
      </c>
      <c r="K31" s="37">
        <f t="shared" si="2"/>
        <v>3.1425623462031223E-4</v>
      </c>
    </row>
    <row r="32" spans="2:11" x14ac:dyDescent="0.2">
      <c r="B32" s="2" t="s">
        <v>31</v>
      </c>
      <c r="C32" s="6">
        <v>318</v>
      </c>
      <c r="D32" s="4">
        <v>7.5389999999999997E-3</v>
      </c>
      <c r="E32" s="4">
        <v>5.032E-3</v>
      </c>
      <c r="F32" s="36">
        <v>318</v>
      </c>
      <c r="G32" s="16"/>
      <c r="H32" s="14"/>
      <c r="I32" s="5">
        <f t="shared" si="0"/>
        <v>0</v>
      </c>
      <c r="J32" s="39">
        <f t="shared" si="1"/>
        <v>0</v>
      </c>
      <c r="K32" s="37">
        <f t="shared" si="2"/>
        <v>0</v>
      </c>
    </row>
    <row r="33" spans="2:11" x14ac:dyDescent="0.2">
      <c r="B33" s="2" t="s">
        <v>32</v>
      </c>
      <c r="C33" s="6">
        <v>331</v>
      </c>
      <c r="D33" s="4">
        <v>9.6030000000000004E-3</v>
      </c>
      <c r="E33" s="4">
        <v>6.1570000000000001E-3</v>
      </c>
      <c r="F33" s="6">
        <v>331</v>
      </c>
      <c r="G33" s="16"/>
      <c r="H33" s="14"/>
      <c r="I33" s="5">
        <f t="shared" si="0"/>
        <v>0</v>
      </c>
      <c r="J33" s="39">
        <f t="shared" si="1"/>
        <v>0</v>
      </c>
      <c r="K33" s="37">
        <f t="shared" si="2"/>
        <v>0</v>
      </c>
    </row>
    <row r="34" spans="2:11" x14ac:dyDescent="0.2">
      <c r="B34" s="2" t="s">
        <v>33</v>
      </c>
      <c r="C34" s="6">
        <v>345</v>
      </c>
      <c r="D34" s="4">
        <v>3.3999999999999998E-3</v>
      </c>
      <c r="E34" s="4">
        <v>2.0920000000000001E-3</v>
      </c>
      <c r="F34" s="6">
        <v>345</v>
      </c>
      <c r="G34" s="16"/>
      <c r="H34" s="14"/>
      <c r="I34" s="5">
        <f t="shared" si="0"/>
        <v>0</v>
      </c>
      <c r="J34" s="39">
        <f t="shared" si="1"/>
        <v>0</v>
      </c>
      <c r="K34" s="37">
        <f t="shared" si="2"/>
        <v>0</v>
      </c>
    </row>
    <row r="35" spans="2:11" x14ac:dyDescent="0.2">
      <c r="B35" s="2" t="s">
        <v>34</v>
      </c>
      <c r="C35" s="6">
        <v>359</v>
      </c>
      <c r="D35" s="4">
        <v>1.8079999999999999E-3</v>
      </c>
      <c r="E35" s="4">
        <v>1.0690000000000001E-3</v>
      </c>
      <c r="F35" s="6">
        <v>359</v>
      </c>
      <c r="G35" s="16"/>
      <c r="H35" s="14"/>
      <c r="I35" s="5">
        <f t="shared" si="0"/>
        <v>0</v>
      </c>
      <c r="J35" s="39">
        <f t="shared" si="1"/>
        <v>0</v>
      </c>
      <c r="K35" s="37">
        <f t="shared" si="2"/>
        <v>0</v>
      </c>
    </row>
    <row r="36" spans="2:11" x14ac:dyDescent="0.2">
      <c r="B36" s="2" t="s">
        <v>35</v>
      </c>
      <c r="C36" s="6">
        <v>374</v>
      </c>
      <c r="D36" s="4">
        <v>0</v>
      </c>
      <c r="E36" s="4">
        <v>0</v>
      </c>
      <c r="F36" s="6">
        <v>374</v>
      </c>
      <c r="G36" s="16"/>
      <c r="H36" s="14"/>
      <c r="I36" s="5">
        <f t="shared" si="0"/>
        <v>0</v>
      </c>
      <c r="J36" s="39">
        <f t="shared" si="1"/>
        <v>0</v>
      </c>
      <c r="K36" s="37">
        <f t="shared" si="2"/>
        <v>0</v>
      </c>
    </row>
    <row r="37" spans="2:11" x14ac:dyDescent="0.2">
      <c r="B37" s="2" t="s">
        <v>36</v>
      </c>
      <c r="C37" s="6">
        <v>388</v>
      </c>
      <c r="D37" s="4">
        <v>0</v>
      </c>
      <c r="E37" s="4">
        <v>0</v>
      </c>
      <c r="F37" s="6">
        <v>388</v>
      </c>
      <c r="G37" s="16"/>
      <c r="H37" s="14"/>
      <c r="I37" s="5">
        <f t="shared" si="0"/>
        <v>0</v>
      </c>
      <c r="J37" s="39">
        <f t="shared" si="1"/>
        <v>0</v>
      </c>
      <c r="K37" s="37">
        <f t="shared" si="2"/>
        <v>0</v>
      </c>
    </row>
    <row r="38" spans="2:11" x14ac:dyDescent="0.2">
      <c r="B38" s="2" t="s">
        <v>37</v>
      </c>
      <c r="C38" s="6">
        <v>402</v>
      </c>
      <c r="D38" s="4">
        <v>0</v>
      </c>
      <c r="E38" s="4">
        <v>0</v>
      </c>
      <c r="F38" s="6">
        <v>402</v>
      </c>
      <c r="G38" s="16"/>
      <c r="H38" s="14"/>
      <c r="I38" s="5">
        <f t="shared" si="0"/>
        <v>0</v>
      </c>
      <c r="J38" s="39">
        <f t="shared" si="1"/>
        <v>0</v>
      </c>
      <c r="K38" s="37">
        <f t="shared" si="2"/>
        <v>0</v>
      </c>
    </row>
    <row r="39" spans="2:11" x14ac:dyDescent="0.2">
      <c r="B39" s="2" t="s">
        <v>38</v>
      </c>
      <c r="C39" s="6">
        <v>580</v>
      </c>
      <c r="D39" s="4"/>
      <c r="E39" s="28">
        <v>0</v>
      </c>
      <c r="F39" s="6">
        <v>580</v>
      </c>
      <c r="G39" s="16"/>
      <c r="H39" s="14"/>
      <c r="I39" s="5">
        <f t="shared" si="0"/>
        <v>0</v>
      </c>
      <c r="J39" s="39">
        <f t="shared" si="1"/>
        <v>0</v>
      </c>
      <c r="K39" s="37">
        <f t="shared" si="2"/>
        <v>0</v>
      </c>
    </row>
    <row r="40" spans="2:11" x14ac:dyDescent="0.2">
      <c r="B40" s="2" t="s">
        <v>39</v>
      </c>
      <c r="C40" s="40">
        <f>SUMPRODUCT(E8:E39,C8:C39)/SUM(E8:E39)</f>
        <v>212.23203987038804</v>
      </c>
      <c r="D40" s="7" t="s">
        <v>5</v>
      </c>
      <c r="E40" s="8"/>
      <c r="F40" s="17"/>
      <c r="G40" s="16"/>
      <c r="H40" s="14"/>
      <c r="I40" s="5"/>
      <c r="J40" s="39"/>
      <c r="K40" s="37"/>
    </row>
    <row r="41" spans="2:11" x14ac:dyDescent="0.2">
      <c r="D41" s="10">
        <f>SUM(D18:D38)</f>
        <v>99.999979999999979</v>
      </c>
      <c r="E41" s="10">
        <f>SUM(E18:E38)</f>
        <v>100.00003000000001</v>
      </c>
      <c r="F41" s="5"/>
      <c r="G41" s="5"/>
      <c r="J41" s="39">
        <f>SUM(J8:J40)</f>
        <v>1968.2870613764733</v>
      </c>
      <c r="K41" s="37">
        <f t="shared" si="2"/>
        <v>1</v>
      </c>
    </row>
    <row r="42" spans="2:11" x14ac:dyDescent="0.2">
      <c r="B42" s="11"/>
      <c r="C42" s="11"/>
      <c r="D42" s="11"/>
      <c r="E42" s="11"/>
      <c r="F42" s="5"/>
    </row>
    <row r="43" spans="2:11" x14ac:dyDescent="0.2">
      <c r="F43" s="5"/>
    </row>
    <row r="44" spans="2:11" x14ac:dyDescent="0.2">
      <c r="F44" s="5"/>
    </row>
    <row r="45" spans="2:11" x14ac:dyDescent="0.2">
      <c r="F45" s="5"/>
    </row>
    <row r="46" spans="2:11" x14ac:dyDescent="0.2">
      <c r="F46" s="5"/>
    </row>
    <row r="49" spans="6:6" x14ac:dyDescent="0.2">
      <c r="F49" s="5"/>
    </row>
    <row r="51" spans="6:6" x14ac:dyDescent="0.2">
      <c r="F51" s="5"/>
    </row>
    <row r="52" spans="6:6" x14ac:dyDescent="0.2">
      <c r="F52" s="5"/>
    </row>
    <row r="53" spans="6:6" x14ac:dyDescent="0.2">
      <c r="F53" s="5"/>
    </row>
    <row r="54" spans="6:6" x14ac:dyDescent="0.2">
      <c r="F54" s="5"/>
    </row>
    <row r="55" spans="6:6" x14ac:dyDescent="0.2">
      <c r="F55" s="5"/>
    </row>
    <row r="56" spans="6:6" x14ac:dyDescent="0.2">
      <c r="F56" s="5"/>
    </row>
    <row r="57" spans="6:6" x14ac:dyDescent="0.2">
      <c r="F57" s="5"/>
    </row>
    <row r="58" spans="6:6" x14ac:dyDescent="0.2">
      <c r="F58" s="5"/>
    </row>
    <row r="59" spans="6:6" x14ac:dyDescent="0.2">
      <c r="F59" s="5"/>
    </row>
    <row r="60" spans="6:6" x14ac:dyDescent="0.2">
      <c r="F60" s="5"/>
    </row>
    <row r="61" spans="6:6" x14ac:dyDescent="0.2">
      <c r="F61" s="5"/>
    </row>
    <row r="62" spans="6:6" x14ac:dyDescent="0.2">
      <c r="F62" s="5"/>
    </row>
    <row r="63" spans="6:6" x14ac:dyDescent="0.2">
      <c r="F63" s="5"/>
    </row>
    <row r="64" spans="6:6" x14ac:dyDescent="0.2">
      <c r="F64" s="5"/>
    </row>
    <row r="65" spans="6:6" x14ac:dyDescent="0.2">
      <c r="F65" s="5"/>
    </row>
    <row r="66" spans="6:6" x14ac:dyDescent="0.2">
      <c r="F66" s="5"/>
    </row>
    <row r="67" spans="6:6" x14ac:dyDescent="0.2">
      <c r="F67" s="5"/>
    </row>
    <row r="68" spans="6:6" x14ac:dyDescent="0.2">
      <c r="F68" s="5"/>
    </row>
    <row r="69" spans="6:6" x14ac:dyDescent="0.2">
      <c r="F69" s="5"/>
    </row>
    <row r="70" spans="6:6" x14ac:dyDescent="0.2">
      <c r="F70" s="5"/>
    </row>
    <row r="71" spans="6:6" x14ac:dyDescent="0.2">
      <c r="F71" s="5"/>
    </row>
    <row r="72" spans="6:6" x14ac:dyDescent="0.2">
      <c r="F72" s="5"/>
    </row>
  </sheetData>
  <mergeCells count="3">
    <mergeCell ref="C5:E5"/>
    <mergeCell ref="F5:G5"/>
    <mergeCell ref="D6:E6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Compositions</vt:lpstr>
      <vt:lpstr>GasCap</vt:lpstr>
      <vt:lpstr>OBM</vt:lpstr>
      <vt:lpstr>zRGi</vt:lpstr>
    </vt:vector>
  </TitlesOfParts>
  <Manager/>
  <Company>Schlumberger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njia</dc:creator>
  <cp:keywords/>
  <dc:description/>
  <cp:lastModifiedBy>Curtis Hays Whitson</cp:lastModifiedBy>
  <cp:revision/>
  <dcterms:created xsi:type="dcterms:W3CDTF">2011-05-19T21:30:46Z</dcterms:created>
  <dcterms:modified xsi:type="dcterms:W3CDTF">2016-02-25T10:58:17Z</dcterms:modified>
  <cp:category/>
  <cp:contentStatus/>
</cp:coreProperties>
</file>