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NTNU\PVT-Courses-NTNU\PVT-PhD-General\Molar-Distribution\"/>
    </mc:Choice>
  </mc:AlternateContent>
  <bookViews>
    <workbookView xWindow="360" yWindow="108" windowWidth="15312" windowHeight="8760" activeTab="4"/>
  </bookViews>
  <sheets>
    <sheet name="Compositions" sheetId="6" r:id="rId1"/>
    <sheet name="Gamma-Fit" sheetId="11" r:id="rId2"/>
    <sheet name="z(M)" sheetId="10" r:id="rId3"/>
    <sheet name="z(M)-Oil" sheetId="12" r:id="rId4"/>
    <sheet name="z(M)-Gas" sheetId="13" r:id="rId5"/>
    <sheet name="K(M)" sheetId="14" r:id="rId6"/>
  </sheets>
  <calcPr calcId="152511"/>
</workbook>
</file>

<file path=xl/calcChain.xml><?xml version="1.0" encoding="utf-8"?>
<calcChain xmlns="http://schemas.openxmlformats.org/spreadsheetml/2006/main">
  <c r="H44" i="11" l="1"/>
  <c r="N44" i="11" s="1"/>
  <c r="H43" i="11"/>
  <c r="N43" i="11" s="1"/>
  <c r="H42" i="11"/>
  <c r="N42" i="11" s="1"/>
  <c r="H41" i="11"/>
  <c r="N41" i="11" s="1"/>
  <c r="H40" i="11"/>
  <c r="N40" i="11" s="1"/>
  <c r="H39" i="11"/>
  <c r="N39" i="11" s="1"/>
  <c r="H38" i="11"/>
  <c r="N38" i="11" s="1"/>
  <c r="H37" i="11"/>
  <c r="N37" i="11" s="1"/>
  <c r="H36" i="11"/>
  <c r="N36" i="11" s="1"/>
  <c r="H35" i="11"/>
  <c r="N35" i="11" s="1"/>
  <c r="H34" i="11"/>
  <c r="N34" i="11" s="1"/>
  <c r="H33" i="11"/>
  <c r="H32" i="11"/>
  <c r="N32" i="11" s="1"/>
  <c r="H31" i="11"/>
  <c r="N31" i="11" s="1"/>
  <c r="H30" i="11"/>
  <c r="N30" i="11" s="1"/>
  <c r="H29" i="11"/>
  <c r="H28" i="11"/>
  <c r="N28" i="11" s="1"/>
  <c r="H27" i="11"/>
  <c r="N27" i="11" s="1"/>
  <c r="H26" i="11"/>
  <c r="N26" i="11" s="1"/>
  <c r="H25" i="11"/>
  <c r="N25" i="11" s="1"/>
  <c r="H24" i="11"/>
  <c r="N24" i="11" s="1"/>
  <c r="H23" i="11"/>
  <c r="N23" i="11" s="1"/>
  <c r="H22" i="11"/>
  <c r="N22" i="11" s="1"/>
  <c r="H21" i="11"/>
  <c r="N21" i="11" s="1"/>
  <c r="H20" i="11"/>
  <c r="N20" i="11" s="1"/>
  <c r="H19" i="11"/>
  <c r="N19" i="11" s="1"/>
  <c r="H18" i="11"/>
  <c r="N18" i="11" s="1"/>
  <c r="H17" i="11"/>
  <c r="H16" i="11"/>
  <c r="N16" i="11" s="1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16" i="6"/>
  <c r="N17" i="11"/>
  <c r="N29" i="11"/>
  <c r="N33" i="11"/>
  <c r="I46" i="6"/>
  <c r="C16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16" i="6"/>
  <c r="D46" i="6" l="1"/>
  <c r="C46" i="6"/>
</calcChain>
</file>

<file path=xl/comments1.xml><?xml version="1.0" encoding="utf-8"?>
<comments xmlns="http://schemas.openxmlformats.org/spreadsheetml/2006/main">
  <authors>
    <author>Curtis Hays Whitson</author>
  </authors>
  <commentList>
    <comment ref="D15" authorId="0" shapeId="0">
      <text>
        <r>
          <rPr>
            <sz val="9"/>
            <color indexed="81"/>
            <rFont val="Tahoma"/>
            <family val="2"/>
          </rPr>
          <t>KF (Table 5.2)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>KF (Table 5.2)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n-paraffin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n-paraffin</t>
        </r>
      </text>
    </comment>
  </commentList>
</comments>
</file>

<file path=xl/comments2.xml><?xml version="1.0" encoding="utf-8"?>
<comments xmlns="http://schemas.openxmlformats.org/spreadsheetml/2006/main">
  <authors>
    <author>Curtis Hays Whitson</author>
  </authors>
  <commentList>
    <comment ref="D15" authorId="0" shapeId="0">
      <text>
        <r>
          <rPr>
            <sz val="9"/>
            <color indexed="81"/>
            <rFont val="Tahoma"/>
            <family val="2"/>
          </rPr>
          <t>KF (Table 5.2)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>KF (Table 5.2)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n-paraffin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n-paraffin</t>
        </r>
      </text>
    </comment>
  </commentList>
</comments>
</file>

<file path=xl/sharedStrings.xml><?xml version="1.0" encoding="utf-8"?>
<sst xmlns="http://schemas.openxmlformats.org/spreadsheetml/2006/main" count="110" uniqueCount="53">
  <si>
    <t xml:space="preserve"> Component </t>
  </si>
  <si>
    <t xml:space="preserve"> C1 </t>
  </si>
  <si>
    <t xml:space="preserve"> C2 </t>
  </si>
  <si>
    <t xml:space="preserve"> C3 </t>
  </si>
  <si>
    <t xml:space="preserve"> i-C4 </t>
  </si>
  <si>
    <t xml:space="preserve"> n-C4 </t>
  </si>
  <si>
    <t xml:space="preserve"> i-C5 </t>
  </si>
  <si>
    <t xml:space="preserve"> n-C5 </t>
  </si>
  <si>
    <t xml:space="preserve"> C6 </t>
  </si>
  <si>
    <t xml:space="preserve"> C7 </t>
  </si>
  <si>
    <t xml:space="preserve"> C8 </t>
  </si>
  <si>
    <t xml:space="preserve"> C9 </t>
  </si>
  <si>
    <t xml:space="preserve"> C10 </t>
  </si>
  <si>
    <t xml:space="preserve"> C11 </t>
  </si>
  <si>
    <t xml:space="preserve"> C12 </t>
  </si>
  <si>
    <t xml:space="preserve"> C13 </t>
  </si>
  <si>
    <t xml:space="preserve"> C14 </t>
  </si>
  <si>
    <t xml:space="preserve"> C15 </t>
  </si>
  <si>
    <t xml:space="preserve"> C16 </t>
  </si>
  <si>
    <t xml:space="preserve"> C17 </t>
  </si>
  <si>
    <t xml:space="preserve"> C18 </t>
  </si>
  <si>
    <t xml:space="preserve"> C19 </t>
  </si>
  <si>
    <t xml:space="preserve"> C20 </t>
  </si>
  <si>
    <t xml:space="preserve"> C21 </t>
  </si>
  <si>
    <t xml:space="preserve"> C22 </t>
  </si>
  <si>
    <t xml:space="preserve"> C23 </t>
  </si>
  <si>
    <t xml:space="preserve"> C24 </t>
  </si>
  <si>
    <t xml:space="preserve"> C25 </t>
  </si>
  <si>
    <t xml:space="preserve"> C26 </t>
  </si>
  <si>
    <t xml:space="preserve"> C27 </t>
  </si>
  <si>
    <t xml:space="preserve"> C28 </t>
  </si>
  <si>
    <t xml:space="preserve"> C29 </t>
  </si>
  <si>
    <t>Reservoir Oil</t>
  </si>
  <si>
    <t>Reservoir Gas</t>
  </si>
  <si>
    <t>mol-%</t>
  </si>
  <si>
    <t>MW</t>
  </si>
  <si>
    <t>SG</t>
  </si>
  <si>
    <t xml:space="preserve"> C30</t>
  </si>
  <si>
    <t xml:space="preserve"> C31</t>
  </si>
  <si>
    <t xml:space="preserve"> C32</t>
  </si>
  <si>
    <t xml:space="preserve"> C33</t>
  </si>
  <si>
    <t xml:space="preserve"> C34</t>
  </si>
  <si>
    <t xml:space="preserve"> C35+</t>
  </si>
  <si>
    <t>Hoffman-Crump-Hocott (SPE, Trans AIME, 1953)</t>
  </si>
  <si>
    <t>Gas cap and underlying oil compositions</t>
  </si>
  <si>
    <t>Total</t>
  </si>
  <si>
    <t>MW/SG</t>
  </si>
  <si>
    <t>LMW</t>
  </si>
  <si>
    <t>GAMMA FIT RESULTS:</t>
  </si>
  <si>
    <t>Shape</t>
  </si>
  <si>
    <t>Average</t>
  </si>
  <si>
    <t>Bound</t>
  </si>
  <si>
    <t>Norm mol-%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</si>
</sst>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70" formatCode="0.0000"/>
    <numFmt numFmtId="174" formatCode="0.000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64" fontId="1" fillId="0" borderId="10" xfId="0" applyNumberFormat="1" applyFont="1" applyFill="1" applyBorder="1"/>
    <xf numFmtId="0" fontId="1" fillId="0" borderId="11" xfId="0" applyFont="1" applyFill="1" applyBorder="1"/>
    <xf numFmtId="164" fontId="1" fillId="0" borderId="12" xfId="0" applyNumberFormat="1" applyFont="1" applyFill="1" applyBorder="1"/>
    <xf numFmtId="0" fontId="1" fillId="0" borderId="13" xfId="0" applyFont="1" applyFill="1" applyBorder="1"/>
    <xf numFmtId="164" fontId="1" fillId="0" borderId="10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2" xfId="0" applyFont="1" applyFill="1" applyBorder="1"/>
    <xf numFmtId="0" fontId="1" fillId="0" borderId="14" xfId="0" applyFont="1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164" fontId="1" fillId="0" borderId="15" xfId="0" applyNumberFormat="1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5" fontId="1" fillId="0" borderId="1" xfId="0" applyNumberFormat="1" applyFont="1" applyFill="1" applyBorder="1"/>
    <xf numFmtId="0" fontId="1" fillId="0" borderId="18" xfId="0" applyFont="1" applyFill="1" applyBorder="1" applyAlignment="1">
      <alignment horizontal="center"/>
    </xf>
    <xf numFmtId="165" fontId="1" fillId="0" borderId="13" xfId="0" applyNumberFormat="1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15" xfId="0" applyFont="1" applyFill="1" applyBorder="1"/>
    <xf numFmtId="0" fontId="6" fillId="0" borderId="0" xfId="0" applyFont="1"/>
    <xf numFmtId="0" fontId="5" fillId="0" borderId="0" xfId="0" applyFont="1"/>
    <xf numFmtId="165" fontId="0" fillId="0" borderId="0" xfId="0" applyNumberFormat="1"/>
    <xf numFmtId="165" fontId="1" fillId="0" borderId="2" xfId="0" applyNumberFormat="1" applyFont="1" applyFill="1" applyBorder="1"/>
    <xf numFmtId="164" fontId="1" fillId="0" borderId="10" xfId="0" applyNumberFormat="1" applyFont="1" applyFill="1" applyBorder="1" applyAlignment="1"/>
    <xf numFmtId="170" fontId="0" fillId="0" borderId="0" xfId="0" applyNumberFormat="1"/>
    <xf numFmtId="170" fontId="1" fillId="0" borderId="0" xfId="0" applyNumberFormat="1" applyFont="1" applyFill="1"/>
    <xf numFmtId="174" fontId="1" fillId="0" borderId="10" xfId="0" applyNumberFormat="1" applyFont="1" applyFill="1" applyBorder="1" applyAlignment="1"/>
    <xf numFmtId="174" fontId="1" fillId="0" borderId="1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Hoffman et al. Gas Cap Oil Resevoir Samples (1953)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45941578901447E-2"/>
          <c:y val="8.5574741894826292E-2"/>
          <c:w val="0.86060200640074802"/>
          <c:h val="0.7788698623472059"/>
        </c:manualLayout>
      </c:layout>
      <c:scatterChart>
        <c:scatterStyle val="lineMarker"/>
        <c:varyColors val="0"/>
        <c:ser>
          <c:idx val="0"/>
          <c:order val="0"/>
          <c:tx>
            <c:v>Oil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Compositions!$D$16:$D$44</c:f>
              <c:numCache>
                <c:formatCode>General</c:formatCode>
                <c:ptCount val="29"/>
                <c:pt idx="0">
                  <c:v>99</c:v>
                </c:pt>
                <c:pt idx="1">
                  <c:v>110</c:v>
                </c:pt>
                <c:pt idx="2">
                  <c:v>121</c:v>
                </c:pt>
                <c:pt idx="3">
                  <c:v>132</c:v>
                </c:pt>
                <c:pt idx="4">
                  <c:v>145</c:v>
                </c:pt>
                <c:pt idx="5">
                  <c:v>158</c:v>
                </c:pt>
                <c:pt idx="6">
                  <c:v>172</c:v>
                </c:pt>
                <c:pt idx="7">
                  <c:v>186</c:v>
                </c:pt>
                <c:pt idx="8">
                  <c:v>203</c:v>
                </c:pt>
                <c:pt idx="9">
                  <c:v>222</c:v>
                </c:pt>
                <c:pt idx="10">
                  <c:v>238</c:v>
                </c:pt>
                <c:pt idx="11">
                  <c:v>252</c:v>
                </c:pt>
                <c:pt idx="12">
                  <c:v>266</c:v>
                </c:pt>
                <c:pt idx="13">
                  <c:v>279</c:v>
                </c:pt>
                <c:pt idx="14" formatCode="0">
                  <c:v>290</c:v>
                </c:pt>
                <c:pt idx="15" formatCode="0">
                  <c:v>301</c:v>
                </c:pt>
                <c:pt idx="16" formatCode="0">
                  <c:v>315</c:v>
                </c:pt>
                <c:pt idx="17" formatCode="0">
                  <c:v>329</c:v>
                </c:pt>
                <c:pt idx="18" formatCode="0">
                  <c:v>343</c:v>
                </c:pt>
                <c:pt idx="19" formatCode="0">
                  <c:v>357</c:v>
                </c:pt>
                <c:pt idx="20" formatCode="0">
                  <c:v>371</c:v>
                </c:pt>
                <c:pt idx="21" formatCode="0">
                  <c:v>385</c:v>
                </c:pt>
                <c:pt idx="22" formatCode="0">
                  <c:v>399</c:v>
                </c:pt>
                <c:pt idx="23" formatCode="0">
                  <c:v>413</c:v>
                </c:pt>
                <c:pt idx="24">
                  <c:v>427</c:v>
                </c:pt>
                <c:pt idx="25">
                  <c:v>441</c:v>
                </c:pt>
                <c:pt idx="26">
                  <c:v>455</c:v>
                </c:pt>
                <c:pt idx="27">
                  <c:v>469</c:v>
                </c:pt>
                <c:pt idx="28">
                  <c:v>483</c:v>
                </c:pt>
              </c:numCache>
            </c:numRef>
          </c:xVal>
          <c:yVal>
            <c:numRef>
              <c:f>Compositions!$C$16:$C$44</c:f>
              <c:numCache>
                <c:formatCode>0.000</c:formatCode>
                <c:ptCount val="29"/>
                <c:pt idx="0">
                  <c:v>2.63</c:v>
                </c:pt>
                <c:pt idx="1">
                  <c:v>2.34</c:v>
                </c:pt>
                <c:pt idx="2">
                  <c:v>2.35</c:v>
                </c:pt>
                <c:pt idx="3">
                  <c:v>2.2400000000000002</c:v>
                </c:pt>
                <c:pt idx="4">
                  <c:v>2.4119999999999999</c:v>
                </c:pt>
                <c:pt idx="5">
                  <c:v>2.4569999999999999</c:v>
                </c:pt>
                <c:pt idx="6">
                  <c:v>2.657</c:v>
                </c:pt>
                <c:pt idx="7">
                  <c:v>3.262</c:v>
                </c:pt>
                <c:pt idx="8">
                  <c:v>3.6309999999999998</c:v>
                </c:pt>
                <c:pt idx="9">
                  <c:v>2.294</c:v>
                </c:pt>
                <c:pt idx="10">
                  <c:v>1.714</c:v>
                </c:pt>
                <c:pt idx="11">
                  <c:v>1.427</c:v>
                </c:pt>
                <c:pt idx="12">
                  <c:v>1.3029999999999999</c:v>
                </c:pt>
                <c:pt idx="13">
                  <c:v>1.0780000000000001</c:v>
                </c:pt>
                <c:pt idx="14">
                  <c:v>0.871</c:v>
                </c:pt>
                <c:pt idx="15">
                  <c:v>0.71499999999999997</c:v>
                </c:pt>
                <c:pt idx="16">
                  <c:v>0.57499999999999996</c:v>
                </c:pt>
                <c:pt idx="17">
                  <c:v>0.48099999999999998</c:v>
                </c:pt>
                <c:pt idx="18">
                  <c:v>0.39400000000000002</c:v>
                </c:pt>
                <c:pt idx="19">
                  <c:v>0.33500000000000002</c:v>
                </c:pt>
                <c:pt idx="20">
                  <c:v>0.28000000000000003</c:v>
                </c:pt>
                <c:pt idx="21">
                  <c:v>0.25</c:v>
                </c:pt>
                <c:pt idx="22">
                  <c:v>0.23200000000000001</c:v>
                </c:pt>
                <c:pt idx="23">
                  <c:v>0.19500000000000001</c:v>
                </c:pt>
                <c:pt idx="24">
                  <c:v>0.17</c:v>
                </c:pt>
                <c:pt idx="25">
                  <c:v>0.156</c:v>
                </c:pt>
                <c:pt idx="26">
                  <c:v>0.14299999999999999</c:v>
                </c:pt>
                <c:pt idx="27">
                  <c:v>0.13</c:v>
                </c:pt>
                <c:pt idx="28">
                  <c:v>0.11799999999999999</c:v>
                </c:pt>
              </c:numCache>
            </c:numRef>
          </c:yVal>
          <c:smooth val="0"/>
        </c:ser>
        <c:ser>
          <c:idx val="1"/>
          <c:order val="1"/>
          <c:tx>
            <c:v>Gas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>
                  <a:alpha val="94000"/>
                </a:srgbClr>
              </a:solidFill>
              <a:ln w="9525">
                <a:solidFill>
                  <a:srgbClr val="FF0000">
                    <a:alpha val="96000"/>
                  </a:srgbClr>
                </a:solidFill>
              </a:ln>
              <a:effectLst/>
            </c:spPr>
          </c:marker>
          <c:xVal>
            <c:numRef>
              <c:f>Compositions!$I$16:$I$31</c:f>
              <c:numCache>
                <c:formatCode>General</c:formatCode>
                <c:ptCount val="16"/>
                <c:pt idx="0">
                  <c:v>100</c:v>
                </c:pt>
                <c:pt idx="1">
                  <c:v>114</c:v>
                </c:pt>
                <c:pt idx="2">
                  <c:v>128</c:v>
                </c:pt>
                <c:pt idx="3">
                  <c:v>142</c:v>
                </c:pt>
                <c:pt idx="4">
                  <c:v>156</c:v>
                </c:pt>
                <c:pt idx="5">
                  <c:v>170</c:v>
                </c:pt>
                <c:pt idx="6">
                  <c:v>184</c:v>
                </c:pt>
                <c:pt idx="7">
                  <c:v>198</c:v>
                </c:pt>
                <c:pt idx="8">
                  <c:v>212</c:v>
                </c:pt>
                <c:pt idx="9">
                  <c:v>226</c:v>
                </c:pt>
                <c:pt idx="10">
                  <c:v>240</c:v>
                </c:pt>
                <c:pt idx="11">
                  <c:v>254</c:v>
                </c:pt>
                <c:pt idx="12">
                  <c:v>268</c:v>
                </c:pt>
                <c:pt idx="13">
                  <c:v>282</c:v>
                </c:pt>
                <c:pt idx="14">
                  <c:v>296</c:v>
                </c:pt>
                <c:pt idx="15">
                  <c:v>310</c:v>
                </c:pt>
              </c:numCache>
            </c:numRef>
          </c:xVal>
          <c:yVal>
            <c:numRef>
              <c:f>Compositions!$H$16:$H$31</c:f>
              <c:numCache>
                <c:formatCode>0.000</c:formatCode>
                <c:ptCount val="16"/>
                <c:pt idx="0">
                  <c:v>0.36099999999999999</c:v>
                </c:pt>
                <c:pt idx="1">
                  <c:v>0.28499999999999998</c:v>
                </c:pt>
                <c:pt idx="2">
                  <c:v>0.222</c:v>
                </c:pt>
                <c:pt idx="3">
                  <c:v>0.158</c:v>
                </c:pt>
                <c:pt idx="4">
                  <c:v>0.121</c:v>
                </c:pt>
                <c:pt idx="5">
                  <c:v>9.7000000000000003E-2</c:v>
                </c:pt>
                <c:pt idx="6">
                  <c:v>8.3000000000000004E-2</c:v>
                </c:pt>
                <c:pt idx="7">
                  <c:v>6.9000000000000006E-2</c:v>
                </c:pt>
                <c:pt idx="8">
                  <c:v>0.05</c:v>
                </c:pt>
                <c:pt idx="9">
                  <c:v>3.4000000000000002E-2</c:v>
                </c:pt>
                <c:pt idx="10">
                  <c:v>2.3E-2</c:v>
                </c:pt>
                <c:pt idx="11">
                  <c:v>1.4999999999999999E-2</c:v>
                </c:pt>
                <c:pt idx="12">
                  <c:v>0.01</c:v>
                </c:pt>
                <c:pt idx="13">
                  <c:v>6.0000000000000001E-3</c:v>
                </c:pt>
                <c:pt idx="14">
                  <c:v>4.0000000000000001E-3</c:v>
                </c:pt>
                <c:pt idx="15">
                  <c:v>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207032"/>
        <c:axId val="396208208"/>
      </c:scatterChart>
      <c:valAx>
        <c:axId val="396207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208208"/>
        <c:crossesAt val="1.0000000000000002E-3"/>
        <c:crossBetween val="midCat"/>
      </c:valAx>
      <c:valAx>
        <c:axId val="3962082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Mol-%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207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20861461830879"/>
          <c:y val="0.10645790146113183"/>
          <c:w val="6.5115169298815403E-2"/>
          <c:h val="0.1062752434669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Hoffman et al. Gas Cap Oil Resevoir Samples (1953)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45941578901447E-2"/>
          <c:y val="8.5574741894826292E-2"/>
          <c:w val="0.86060200640074802"/>
          <c:h val="0.7788698623472059"/>
        </c:manualLayout>
      </c:layout>
      <c:scatterChart>
        <c:scatterStyle val="lineMarker"/>
        <c:varyColors val="0"/>
        <c:ser>
          <c:idx val="0"/>
          <c:order val="0"/>
          <c:tx>
            <c:v>Oil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Compositions!$D$16:$D$44</c:f>
              <c:numCache>
                <c:formatCode>General</c:formatCode>
                <c:ptCount val="29"/>
                <c:pt idx="0">
                  <c:v>99</c:v>
                </c:pt>
                <c:pt idx="1">
                  <c:v>110</c:v>
                </c:pt>
                <c:pt idx="2">
                  <c:v>121</c:v>
                </c:pt>
                <c:pt idx="3">
                  <c:v>132</c:v>
                </c:pt>
                <c:pt idx="4">
                  <c:v>145</c:v>
                </c:pt>
                <c:pt idx="5">
                  <c:v>158</c:v>
                </c:pt>
                <c:pt idx="6">
                  <c:v>172</c:v>
                </c:pt>
                <c:pt idx="7">
                  <c:v>186</c:v>
                </c:pt>
                <c:pt idx="8">
                  <c:v>203</c:v>
                </c:pt>
                <c:pt idx="9">
                  <c:v>222</c:v>
                </c:pt>
                <c:pt idx="10">
                  <c:v>238</c:v>
                </c:pt>
                <c:pt idx="11">
                  <c:v>252</c:v>
                </c:pt>
                <c:pt idx="12">
                  <c:v>266</c:v>
                </c:pt>
                <c:pt idx="13">
                  <c:v>279</c:v>
                </c:pt>
                <c:pt idx="14" formatCode="0">
                  <c:v>290</c:v>
                </c:pt>
                <c:pt idx="15" formatCode="0">
                  <c:v>301</c:v>
                </c:pt>
                <c:pt idx="16" formatCode="0">
                  <c:v>315</c:v>
                </c:pt>
                <c:pt idx="17" formatCode="0">
                  <c:v>329</c:v>
                </c:pt>
                <c:pt idx="18" formatCode="0">
                  <c:v>343</c:v>
                </c:pt>
                <c:pt idx="19" formatCode="0">
                  <c:v>357</c:v>
                </c:pt>
                <c:pt idx="20" formatCode="0">
                  <c:v>371</c:v>
                </c:pt>
                <c:pt idx="21" formatCode="0">
                  <c:v>385</c:v>
                </c:pt>
                <c:pt idx="22" formatCode="0">
                  <c:v>399</c:v>
                </c:pt>
                <c:pt idx="23" formatCode="0">
                  <c:v>413</c:v>
                </c:pt>
                <c:pt idx="24">
                  <c:v>427</c:v>
                </c:pt>
                <c:pt idx="25">
                  <c:v>441</c:v>
                </c:pt>
                <c:pt idx="26">
                  <c:v>455</c:v>
                </c:pt>
                <c:pt idx="27">
                  <c:v>469</c:v>
                </c:pt>
                <c:pt idx="28">
                  <c:v>483</c:v>
                </c:pt>
              </c:numCache>
            </c:numRef>
          </c:xVal>
          <c:yVal>
            <c:numRef>
              <c:f>Compositions!$C$16:$C$44</c:f>
              <c:numCache>
                <c:formatCode>0.000</c:formatCode>
                <c:ptCount val="29"/>
                <c:pt idx="0">
                  <c:v>2.63</c:v>
                </c:pt>
                <c:pt idx="1">
                  <c:v>2.34</c:v>
                </c:pt>
                <c:pt idx="2">
                  <c:v>2.35</c:v>
                </c:pt>
                <c:pt idx="3">
                  <c:v>2.2400000000000002</c:v>
                </c:pt>
                <c:pt idx="4">
                  <c:v>2.4119999999999999</c:v>
                </c:pt>
                <c:pt idx="5">
                  <c:v>2.4569999999999999</c:v>
                </c:pt>
                <c:pt idx="6">
                  <c:v>2.657</c:v>
                </c:pt>
                <c:pt idx="7">
                  <c:v>3.262</c:v>
                </c:pt>
                <c:pt idx="8">
                  <c:v>3.6309999999999998</c:v>
                </c:pt>
                <c:pt idx="9">
                  <c:v>2.294</c:v>
                </c:pt>
                <c:pt idx="10">
                  <c:v>1.714</c:v>
                </c:pt>
                <c:pt idx="11">
                  <c:v>1.427</c:v>
                </c:pt>
                <c:pt idx="12">
                  <c:v>1.3029999999999999</c:v>
                </c:pt>
                <c:pt idx="13">
                  <c:v>1.0780000000000001</c:v>
                </c:pt>
                <c:pt idx="14">
                  <c:v>0.871</c:v>
                </c:pt>
                <c:pt idx="15">
                  <c:v>0.71499999999999997</c:v>
                </c:pt>
                <c:pt idx="16">
                  <c:v>0.57499999999999996</c:v>
                </c:pt>
                <c:pt idx="17">
                  <c:v>0.48099999999999998</c:v>
                </c:pt>
                <c:pt idx="18">
                  <c:v>0.39400000000000002</c:v>
                </c:pt>
                <c:pt idx="19">
                  <c:v>0.33500000000000002</c:v>
                </c:pt>
                <c:pt idx="20">
                  <c:v>0.28000000000000003</c:v>
                </c:pt>
                <c:pt idx="21">
                  <c:v>0.25</c:v>
                </c:pt>
                <c:pt idx="22">
                  <c:v>0.23200000000000001</c:v>
                </c:pt>
                <c:pt idx="23">
                  <c:v>0.19500000000000001</c:v>
                </c:pt>
                <c:pt idx="24">
                  <c:v>0.17</c:v>
                </c:pt>
                <c:pt idx="25">
                  <c:v>0.156</c:v>
                </c:pt>
                <c:pt idx="26">
                  <c:v>0.14299999999999999</c:v>
                </c:pt>
                <c:pt idx="27">
                  <c:v>0.13</c:v>
                </c:pt>
                <c:pt idx="28">
                  <c:v>0.11799999999999999</c:v>
                </c:pt>
              </c:numCache>
            </c:numRef>
          </c:yVal>
          <c:smooth val="0"/>
        </c:ser>
        <c:ser>
          <c:idx val="2"/>
          <c:order val="1"/>
          <c:tx>
            <c:v>Oil (Gamma)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'Gamma-Fit'!$D$16:$D$44</c:f>
              <c:numCache>
                <c:formatCode>0.0</c:formatCode>
                <c:ptCount val="29"/>
                <c:pt idx="0">
                  <c:v>97.31</c:v>
                </c:pt>
                <c:pt idx="1">
                  <c:v>112.55</c:v>
                </c:pt>
                <c:pt idx="2">
                  <c:v>123.59</c:v>
                </c:pt>
                <c:pt idx="3">
                  <c:v>133.72999999999999</c:v>
                </c:pt>
                <c:pt idx="4">
                  <c:v>143.97</c:v>
                </c:pt>
                <c:pt idx="5">
                  <c:v>154.99</c:v>
                </c:pt>
                <c:pt idx="6">
                  <c:v>167.18</c:v>
                </c:pt>
                <c:pt idx="7">
                  <c:v>182.37</c:v>
                </c:pt>
                <c:pt idx="8">
                  <c:v>202.1</c:v>
                </c:pt>
                <c:pt idx="9">
                  <c:v>221.77</c:v>
                </c:pt>
                <c:pt idx="10">
                  <c:v>237.49</c:v>
                </c:pt>
                <c:pt idx="11">
                  <c:v>251.85</c:v>
                </c:pt>
                <c:pt idx="12">
                  <c:v>266.39</c:v>
                </c:pt>
                <c:pt idx="13">
                  <c:v>281.23</c:v>
                </c:pt>
                <c:pt idx="14">
                  <c:v>295.45</c:v>
                </c:pt>
                <c:pt idx="15">
                  <c:v>308.94</c:v>
                </c:pt>
                <c:pt idx="16">
                  <c:v>321.77</c:v>
                </c:pt>
                <c:pt idx="17">
                  <c:v>334.09</c:v>
                </c:pt>
                <c:pt idx="18">
                  <c:v>346.02</c:v>
                </c:pt>
                <c:pt idx="19">
                  <c:v>357.64</c:v>
                </c:pt>
                <c:pt idx="20">
                  <c:v>369.06</c:v>
                </c:pt>
                <c:pt idx="21">
                  <c:v>380.55</c:v>
                </c:pt>
                <c:pt idx="22">
                  <c:v>392.82</c:v>
                </c:pt>
                <c:pt idx="23">
                  <c:v>405.66</c:v>
                </c:pt>
                <c:pt idx="24">
                  <c:v>418.71</c:v>
                </c:pt>
                <c:pt idx="25">
                  <c:v>432.69</c:v>
                </c:pt>
                <c:pt idx="26">
                  <c:v>448.3</c:v>
                </c:pt>
                <c:pt idx="27">
                  <c:v>466.04</c:v>
                </c:pt>
                <c:pt idx="28">
                  <c:v>545.9</c:v>
                </c:pt>
              </c:numCache>
            </c:numRef>
          </c:xVal>
          <c:yVal>
            <c:numRef>
              <c:f>'Gamma-Fit'!$C$16:$C$44</c:f>
              <c:numCache>
                <c:formatCode>0.000</c:formatCode>
                <c:ptCount val="29"/>
                <c:pt idx="0">
                  <c:v>2.6465456509310621</c:v>
                </c:pt>
                <c:pt idx="1">
                  <c:v>2.262184534489684</c:v>
                </c:pt>
                <c:pt idx="2">
                  <c:v>2.2757034929841615</c:v>
                </c:pt>
                <c:pt idx="3">
                  <c:v>2.1869375013600436</c:v>
                </c:pt>
                <c:pt idx="4">
                  <c:v>2.4028764448594377</c:v>
                </c:pt>
                <c:pt idx="5">
                  <c:v>2.4774311324058029</c:v>
                </c:pt>
                <c:pt idx="6">
                  <c:v>2.7038645773779986</c:v>
                </c:pt>
                <c:pt idx="7">
                  <c:v>3.2907914357891928</c:v>
                </c:pt>
                <c:pt idx="8">
                  <c:v>3.607448442034507</c:v>
                </c:pt>
                <c:pt idx="9">
                  <c:v>2.2714401017608359</c:v>
                </c:pt>
                <c:pt idx="10">
                  <c:v>1.6990160613571947</c:v>
                </c:pt>
                <c:pt idx="11">
                  <c:v>1.4123121113988364</c:v>
                </c:pt>
                <c:pt idx="12">
                  <c:v>1.286924682343586</c:v>
                </c:pt>
                <c:pt idx="13">
                  <c:v>1.0578311727619645</c:v>
                </c:pt>
                <c:pt idx="14">
                  <c:v>0.84564547110874655</c:v>
                </c:pt>
                <c:pt idx="15">
                  <c:v>0.68902961232366466</c:v>
                </c:pt>
                <c:pt idx="16">
                  <c:v>0.55679160591811294</c:v>
                </c:pt>
                <c:pt idx="17">
                  <c:v>0.46853576367114508</c:v>
                </c:pt>
                <c:pt idx="18">
                  <c:v>0.38632883546752839</c:v>
                </c:pt>
                <c:pt idx="19">
                  <c:v>0.33075899259939212</c:v>
                </c:pt>
                <c:pt idx="20">
                  <c:v>0.27839580295905647</c:v>
                </c:pt>
                <c:pt idx="21">
                  <c:v>0.25015539100967571</c:v>
                </c:pt>
                <c:pt idx="22">
                  <c:v>0.23310182611637228</c:v>
                </c:pt>
                <c:pt idx="23">
                  <c:v>0.19637107096156484</c:v>
                </c:pt>
                <c:pt idx="24">
                  <c:v>0.17148306920488479</c:v>
                </c:pt>
                <c:pt idx="25">
                  <c:v>0.1572717651271319</c:v>
                </c:pt>
                <c:pt idx="26">
                  <c:v>0.14357061042652913</c:v>
                </c:pt>
                <c:pt idx="27">
                  <c:v>0.12939574559000122</c:v>
                </c:pt>
                <c:pt idx="28">
                  <c:v>0.4218570956619106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464"/>
        <c:axId val="5315856"/>
      </c:scatterChart>
      <c:valAx>
        <c:axId val="531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856"/>
        <c:crossesAt val="1.0000000000000002E-3"/>
        <c:crossBetween val="midCat"/>
      </c:valAx>
      <c:valAx>
        <c:axId val="53158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Mol-%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20861461830879"/>
          <c:y val="0.10645790146113183"/>
          <c:w val="0.1447563309990316"/>
          <c:h val="9.4392564729633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Hoffman et al. Gas Cap Oil Resevoir Samples (1953)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45941578901447E-2"/>
          <c:y val="8.5574741894826292E-2"/>
          <c:w val="0.86060200640074802"/>
          <c:h val="0.7788698623472059"/>
        </c:manualLayout>
      </c:layout>
      <c:scatterChart>
        <c:scatterStyle val="lineMarker"/>
        <c:varyColors val="0"/>
        <c:ser>
          <c:idx val="1"/>
          <c:order val="0"/>
          <c:tx>
            <c:v>Gas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>
                  <a:alpha val="94000"/>
                </a:srgbClr>
              </a:solidFill>
              <a:ln w="9525">
                <a:solidFill>
                  <a:srgbClr val="FF0000">
                    <a:alpha val="96000"/>
                  </a:srgbClr>
                </a:solidFill>
              </a:ln>
              <a:effectLst/>
            </c:spPr>
          </c:marker>
          <c:xVal>
            <c:numRef>
              <c:f>Compositions!$I$16:$I$31</c:f>
              <c:numCache>
                <c:formatCode>General</c:formatCode>
                <c:ptCount val="16"/>
                <c:pt idx="0">
                  <c:v>100</c:v>
                </c:pt>
                <c:pt idx="1">
                  <c:v>114</c:v>
                </c:pt>
                <c:pt idx="2">
                  <c:v>128</c:v>
                </c:pt>
                <c:pt idx="3">
                  <c:v>142</c:v>
                </c:pt>
                <c:pt idx="4">
                  <c:v>156</c:v>
                </c:pt>
                <c:pt idx="5">
                  <c:v>170</c:v>
                </c:pt>
                <c:pt idx="6">
                  <c:v>184</c:v>
                </c:pt>
                <c:pt idx="7">
                  <c:v>198</c:v>
                </c:pt>
                <c:pt idx="8">
                  <c:v>212</c:v>
                </c:pt>
                <c:pt idx="9">
                  <c:v>226</c:v>
                </c:pt>
                <c:pt idx="10">
                  <c:v>240</c:v>
                </c:pt>
                <c:pt idx="11">
                  <c:v>254</c:v>
                </c:pt>
                <c:pt idx="12">
                  <c:v>268</c:v>
                </c:pt>
                <c:pt idx="13">
                  <c:v>282</c:v>
                </c:pt>
                <c:pt idx="14">
                  <c:v>296</c:v>
                </c:pt>
                <c:pt idx="15">
                  <c:v>310</c:v>
                </c:pt>
              </c:numCache>
            </c:numRef>
          </c:xVal>
          <c:yVal>
            <c:numRef>
              <c:f>Compositions!$H$16:$H$31</c:f>
              <c:numCache>
                <c:formatCode>0.000</c:formatCode>
                <c:ptCount val="16"/>
                <c:pt idx="0">
                  <c:v>0.36099999999999999</c:v>
                </c:pt>
                <c:pt idx="1">
                  <c:v>0.28499999999999998</c:v>
                </c:pt>
                <c:pt idx="2">
                  <c:v>0.222</c:v>
                </c:pt>
                <c:pt idx="3">
                  <c:v>0.158</c:v>
                </c:pt>
                <c:pt idx="4">
                  <c:v>0.121</c:v>
                </c:pt>
                <c:pt idx="5">
                  <c:v>9.7000000000000003E-2</c:v>
                </c:pt>
                <c:pt idx="6">
                  <c:v>8.3000000000000004E-2</c:v>
                </c:pt>
                <c:pt idx="7">
                  <c:v>6.9000000000000006E-2</c:v>
                </c:pt>
                <c:pt idx="8">
                  <c:v>0.05</c:v>
                </c:pt>
                <c:pt idx="9">
                  <c:v>3.4000000000000002E-2</c:v>
                </c:pt>
                <c:pt idx="10">
                  <c:v>2.3E-2</c:v>
                </c:pt>
                <c:pt idx="11">
                  <c:v>1.4999999999999999E-2</c:v>
                </c:pt>
                <c:pt idx="12">
                  <c:v>0.01</c:v>
                </c:pt>
                <c:pt idx="13">
                  <c:v>6.0000000000000001E-3</c:v>
                </c:pt>
                <c:pt idx="14">
                  <c:v>4.0000000000000001E-3</c:v>
                </c:pt>
                <c:pt idx="15">
                  <c:v>2E-3</c:v>
                </c:pt>
              </c:numCache>
            </c:numRef>
          </c:yVal>
          <c:smooth val="0"/>
        </c:ser>
        <c:ser>
          <c:idx val="0"/>
          <c:order val="1"/>
          <c:tx>
            <c:v>Gas (Gamma)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'Gamma-Fit'!$I$16:$I$44</c:f>
              <c:numCache>
                <c:formatCode>General</c:formatCode>
                <c:ptCount val="29"/>
                <c:pt idx="0">
                  <c:v>98.34</c:v>
                </c:pt>
                <c:pt idx="1">
                  <c:v>116.51</c:v>
                </c:pt>
                <c:pt idx="2">
                  <c:v>130.87</c:v>
                </c:pt>
                <c:pt idx="3">
                  <c:v>143.66999999999999</c:v>
                </c:pt>
                <c:pt idx="4">
                  <c:v>155.38</c:v>
                </c:pt>
                <c:pt idx="5">
                  <c:v>167.01</c:v>
                </c:pt>
                <c:pt idx="6">
                  <c:v>179.5</c:v>
                </c:pt>
                <c:pt idx="7">
                  <c:v>193.7</c:v>
                </c:pt>
                <c:pt idx="8">
                  <c:v>209.27</c:v>
                </c:pt>
                <c:pt idx="9">
                  <c:v>225.18</c:v>
                </c:pt>
                <c:pt idx="10">
                  <c:v>241.11</c:v>
                </c:pt>
                <c:pt idx="11">
                  <c:v>256.89999999999998</c:v>
                </c:pt>
                <c:pt idx="12">
                  <c:v>272.45999999999998</c:v>
                </c:pt>
                <c:pt idx="13">
                  <c:v>287.25</c:v>
                </c:pt>
                <c:pt idx="14">
                  <c:v>300.83</c:v>
                </c:pt>
                <c:pt idx="15">
                  <c:v>312.25</c:v>
                </c:pt>
                <c:pt idx="16">
                  <c:v>323.55</c:v>
                </c:pt>
                <c:pt idx="17">
                  <c:v>337.55</c:v>
                </c:pt>
                <c:pt idx="18">
                  <c:v>351.55</c:v>
                </c:pt>
                <c:pt idx="19">
                  <c:v>365.54</c:v>
                </c:pt>
                <c:pt idx="20">
                  <c:v>379.54</c:v>
                </c:pt>
                <c:pt idx="21">
                  <c:v>393.54</c:v>
                </c:pt>
                <c:pt idx="22">
                  <c:v>407.54</c:v>
                </c:pt>
                <c:pt idx="23">
                  <c:v>421.54</c:v>
                </c:pt>
                <c:pt idx="24">
                  <c:v>435.53</c:v>
                </c:pt>
                <c:pt idx="25">
                  <c:v>449.53</c:v>
                </c:pt>
                <c:pt idx="26">
                  <c:v>463.53</c:v>
                </c:pt>
                <c:pt idx="27">
                  <c:v>477.53</c:v>
                </c:pt>
                <c:pt idx="28">
                  <c:v>519.26</c:v>
                </c:pt>
              </c:numCache>
            </c:numRef>
          </c:xVal>
          <c:yVal>
            <c:numRef>
              <c:f>'Gamma-Fit'!$H$16:$H$44</c:f>
              <c:numCache>
                <c:formatCode>0.00000</c:formatCode>
                <c:ptCount val="29"/>
                <c:pt idx="0" formatCode="0.000">
                  <c:v>0.35971935999999993</c:v>
                </c:pt>
                <c:pt idx="1">
                  <c:v>0.28398985999999993</c:v>
                </c:pt>
                <c:pt idx="2">
                  <c:v>0.22121329999999995</c:v>
                </c:pt>
                <c:pt idx="3">
                  <c:v>0.15744035999999997</c:v>
                </c:pt>
                <c:pt idx="4">
                  <c:v>0.12057121999999997</c:v>
                </c:pt>
                <c:pt idx="5">
                  <c:v>9.6656559999999975E-2</c:v>
                </c:pt>
                <c:pt idx="6">
                  <c:v>8.2705699999999979E-2</c:v>
                </c:pt>
                <c:pt idx="7">
                  <c:v>6.8754839999999984E-2</c:v>
                </c:pt>
                <c:pt idx="8">
                  <c:v>4.9822079999999984E-2</c:v>
                </c:pt>
                <c:pt idx="9">
                  <c:v>3.3879999999999987E-2</c:v>
                </c:pt>
                <c:pt idx="10">
                  <c:v>2.2918279999999992E-2</c:v>
                </c:pt>
                <c:pt idx="11">
                  <c:v>1.4947239999999995E-2</c:v>
                </c:pt>
                <c:pt idx="12">
                  <c:v>9.9637999999999966E-3</c:v>
                </c:pt>
                <c:pt idx="13">
                  <c:v>5.5932799999999982E-3</c:v>
                </c:pt>
                <c:pt idx="14">
                  <c:v>3.7452799999999993E-3</c:v>
                </c:pt>
                <c:pt idx="15">
                  <c:v>2.573339999999999E-3</c:v>
                </c:pt>
                <c:pt idx="16">
                  <c:v>1.7617599999999996E-3</c:v>
                </c:pt>
                <c:pt idx="17">
                  <c:v>1.2027399999999997E-3</c:v>
                </c:pt>
                <c:pt idx="18">
                  <c:v>8.1927999999999981E-4</c:v>
                </c:pt>
                <c:pt idx="19">
                  <c:v>5.5747999999999985E-4</c:v>
                </c:pt>
                <c:pt idx="20">
                  <c:v>3.772999999999999E-4</c:v>
                </c:pt>
                <c:pt idx="21">
                  <c:v>2.556399999999999E-4</c:v>
                </c:pt>
                <c:pt idx="22">
                  <c:v>1.7247999999999995E-4</c:v>
                </c:pt>
                <c:pt idx="23">
                  <c:v>1.1703999999999998E-4</c:v>
                </c:pt>
                <c:pt idx="24">
                  <c:v>7.8539999999999976E-5</c:v>
                </c:pt>
                <c:pt idx="25">
                  <c:v>5.2359999999999987E-5</c:v>
                </c:pt>
                <c:pt idx="26">
                  <c:v>3.541999999999999E-5</c:v>
                </c:pt>
                <c:pt idx="27">
                  <c:v>2.4639999999999991E-5</c:v>
                </c:pt>
                <c:pt idx="28">
                  <c:v>5.0819999999999991E-5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81392"/>
        <c:axId val="467933024"/>
      </c:scatterChart>
      <c:valAx>
        <c:axId val="531581392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933024"/>
        <c:crossesAt val="1.0000000000000002E-3"/>
        <c:crossBetween val="midCat"/>
      </c:valAx>
      <c:valAx>
        <c:axId val="4679330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Mol-%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81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20861461830879"/>
          <c:y val="0.10645790146113183"/>
          <c:w val="0.16186793690598913"/>
          <c:h val="0.1062752434669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Hoffman et al. Gas Cap Oil Resevoir Samples (1953)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45941578901447E-2"/>
          <c:y val="8.5574741894826292E-2"/>
          <c:w val="0.86060200640074802"/>
          <c:h val="0.7788698623472059"/>
        </c:manualLayout>
      </c:layout>
      <c:scatterChart>
        <c:scatterStyle val="lineMarker"/>
        <c:varyColors val="0"/>
        <c:ser>
          <c:idx val="0"/>
          <c:order val="0"/>
          <c:tx>
            <c:v>K-values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'Gamma-Fit'!$I$16:$I$44</c:f>
              <c:numCache>
                <c:formatCode>General</c:formatCode>
                <c:ptCount val="29"/>
                <c:pt idx="0">
                  <c:v>98.34</c:v>
                </c:pt>
                <c:pt idx="1">
                  <c:v>116.51</c:v>
                </c:pt>
                <c:pt idx="2">
                  <c:v>130.87</c:v>
                </c:pt>
                <c:pt idx="3">
                  <c:v>143.66999999999999</c:v>
                </c:pt>
                <c:pt idx="4">
                  <c:v>155.38</c:v>
                </c:pt>
                <c:pt idx="5">
                  <c:v>167.01</c:v>
                </c:pt>
                <c:pt idx="6">
                  <c:v>179.5</c:v>
                </c:pt>
                <c:pt idx="7">
                  <c:v>193.7</c:v>
                </c:pt>
                <c:pt idx="8">
                  <c:v>209.27</c:v>
                </c:pt>
                <c:pt idx="9">
                  <c:v>225.18</c:v>
                </c:pt>
                <c:pt idx="10">
                  <c:v>241.11</c:v>
                </c:pt>
                <c:pt idx="11">
                  <c:v>256.89999999999998</c:v>
                </c:pt>
                <c:pt idx="12">
                  <c:v>272.45999999999998</c:v>
                </c:pt>
                <c:pt idx="13">
                  <c:v>287.25</c:v>
                </c:pt>
                <c:pt idx="14">
                  <c:v>300.83</c:v>
                </c:pt>
                <c:pt idx="15">
                  <c:v>312.25</c:v>
                </c:pt>
                <c:pt idx="16">
                  <c:v>323.55</c:v>
                </c:pt>
                <c:pt idx="17">
                  <c:v>337.55</c:v>
                </c:pt>
                <c:pt idx="18">
                  <c:v>351.55</c:v>
                </c:pt>
                <c:pt idx="19">
                  <c:v>365.54</c:v>
                </c:pt>
                <c:pt idx="20">
                  <c:v>379.54</c:v>
                </c:pt>
                <c:pt idx="21">
                  <c:v>393.54</c:v>
                </c:pt>
                <c:pt idx="22">
                  <c:v>407.54</c:v>
                </c:pt>
                <c:pt idx="23">
                  <c:v>421.54</c:v>
                </c:pt>
                <c:pt idx="24">
                  <c:v>435.53</c:v>
                </c:pt>
                <c:pt idx="25">
                  <c:v>449.53</c:v>
                </c:pt>
                <c:pt idx="26">
                  <c:v>463.53</c:v>
                </c:pt>
                <c:pt idx="27">
                  <c:v>477.53</c:v>
                </c:pt>
                <c:pt idx="28">
                  <c:v>519.26</c:v>
                </c:pt>
              </c:numCache>
            </c:numRef>
          </c:xVal>
          <c:yVal>
            <c:numRef>
              <c:f>'Gamma-Fit'!$N$16:$N$44</c:f>
              <c:numCache>
                <c:formatCode>0.0000</c:formatCode>
                <c:ptCount val="29"/>
                <c:pt idx="0">
                  <c:v>0.13592033066705261</c:v>
                </c:pt>
                <c:pt idx="1">
                  <c:v>0.12553788414262318</c:v>
                </c:pt>
                <c:pt idx="2">
                  <c:v>9.7206556426171264E-2</c:v>
                </c:pt>
                <c:pt idx="3">
                  <c:v>7.1991247990438101E-2</c:v>
                </c:pt>
                <c:pt idx="4">
                  <c:v>5.0177869219177884E-2</c:v>
                </c:pt>
                <c:pt idx="5">
                  <c:v>3.9014832233151914E-2</c:v>
                </c:pt>
                <c:pt idx="6">
                  <c:v>3.0587959431090168E-2</c:v>
                </c:pt>
                <c:pt idx="7">
                  <c:v>2.0893101657021695E-2</c:v>
                </c:pt>
                <c:pt idx="8">
                  <c:v>1.3810891770334389E-2</c:v>
                </c:pt>
                <c:pt idx="9">
                  <c:v>1.4915647554930451E-2</c:v>
                </c:pt>
                <c:pt idx="10">
                  <c:v>1.3489148526172608E-2</c:v>
                </c:pt>
                <c:pt idx="11">
                  <c:v>1.0583524618503325E-2</c:v>
                </c:pt>
                <c:pt idx="12">
                  <c:v>7.7423334377697784E-3</c:v>
                </c:pt>
                <c:pt idx="13">
                  <c:v>5.2874978011813708E-3</c:v>
                </c:pt>
                <c:pt idx="14">
                  <c:v>4.428900914102302E-3</c:v>
                </c:pt>
                <c:pt idx="15">
                  <c:v>3.7347306327252575E-3</c:v>
                </c:pt>
                <c:pt idx="16">
                  <c:v>3.164128160831327E-3</c:v>
                </c:pt>
                <c:pt idx="17">
                  <c:v>2.567018557081112E-3</c:v>
                </c:pt>
                <c:pt idx="18">
                  <c:v>2.1206804276168553E-3</c:v>
                </c:pt>
                <c:pt idx="19">
                  <c:v>1.6854568204445076E-3</c:v>
                </c:pt>
                <c:pt idx="20">
                  <c:v>1.3552646842721592E-3</c:v>
                </c:pt>
                <c:pt idx="21">
                  <c:v>1.0219248082889089E-3</c:v>
                </c:pt>
                <c:pt idx="22">
                  <c:v>7.3993414326103187E-4</c:v>
                </c:pt>
                <c:pt idx="23">
                  <c:v>5.9601447110765057E-4</c:v>
                </c:pt>
                <c:pt idx="24">
                  <c:v>4.5800439870925005E-4</c:v>
                </c:pt>
                <c:pt idx="25">
                  <c:v>3.3292689223443482E-4</c:v>
                </c:pt>
                <c:pt idx="26">
                  <c:v>2.467078735318593E-4</c:v>
                </c:pt>
                <c:pt idx="27">
                  <c:v>1.9042357140607562E-4</c:v>
                </c:pt>
                <c:pt idx="28">
                  <c:v>1.2046733484537313E-4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32816"/>
        <c:axId val="536232424"/>
      </c:scatterChart>
      <c:valAx>
        <c:axId val="53623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32424"/>
        <c:crossesAt val="1.0000000000000002E-3"/>
        <c:crossBetween val="midCat"/>
      </c:valAx>
      <c:valAx>
        <c:axId val="5362324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K-values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32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656254409805139"/>
          <c:y val="0.11065275955601886"/>
          <c:w val="0.14035789035999094"/>
          <c:h val="0.1062752434669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363415</xdr:colOff>
      <xdr:row>0</xdr:row>
      <xdr:rowOff>0</xdr:rowOff>
    </xdr:from>
    <xdr:to>
      <xdr:col>20</xdr:col>
      <xdr:colOff>129539</xdr:colOff>
      <xdr:row>33</xdr:row>
      <xdr:rowOff>66781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4292" y="0"/>
          <a:ext cx="2902047" cy="439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550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550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550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550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2"/>
  <sheetViews>
    <sheetView topLeftCell="A11" zoomScale="130" zoomScaleNormal="130" workbookViewId="0">
      <selection activeCell="M16" sqref="M16:M30"/>
    </sheetView>
  </sheetViews>
  <sheetFormatPr defaultColWidth="9.109375" defaultRowHeight="10.199999999999999" x14ac:dyDescent="0.2"/>
  <cols>
    <col min="1" max="1" width="9.109375" style="1"/>
    <col min="2" max="2" width="8.44140625" style="4" bestFit="1" customWidth="1"/>
    <col min="3" max="16384" width="9.109375" style="1"/>
  </cols>
  <sheetData>
    <row r="1" spans="1:13" x14ac:dyDescent="0.2">
      <c r="A1" s="1" t="s">
        <v>43</v>
      </c>
    </row>
    <row r="2" spans="1:13" x14ac:dyDescent="0.2">
      <c r="A2" s="1" t="s">
        <v>44</v>
      </c>
    </row>
    <row r="5" spans="1:13" ht="10.8" thickBot="1" x14ac:dyDescent="0.25"/>
    <row r="6" spans="1:13" ht="15" customHeight="1" thickBot="1" x14ac:dyDescent="0.3">
      <c r="B6" s="1"/>
      <c r="C6" s="28" t="s">
        <v>32</v>
      </c>
      <c r="D6" s="29"/>
      <c r="E6" s="29"/>
      <c r="F6" s="29"/>
      <c r="G6" s="30"/>
      <c r="H6" s="28" t="s">
        <v>33</v>
      </c>
      <c r="I6" s="29"/>
      <c r="J6" s="29"/>
      <c r="K6" s="29"/>
      <c r="L6" s="30"/>
      <c r="M6" s="27"/>
    </row>
    <row r="7" spans="1:13" x14ac:dyDescent="0.2">
      <c r="B7" s="9" t="s">
        <v>0</v>
      </c>
      <c r="C7" s="10" t="s">
        <v>34</v>
      </c>
      <c r="D7" s="11" t="s">
        <v>35</v>
      </c>
      <c r="E7" s="12" t="s">
        <v>36</v>
      </c>
      <c r="F7" s="32" t="s">
        <v>47</v>
      </c>
      <c r="G7" s="32" t="s">
        <v>46</v>
      </c>
      <c r="H7" s="25" t="s">
        <v>34</v>
      </c>
      <c r="I7" s="5" t="s">
        <v>35</v>
      </c>
      <c r="J7" s="5" t="s">
        <v>36</v>
      </c>
      <c r="K7" s="34" t="s">
        <v>47</v>
      </c>
      <c r="L7" s="26" t="s">
        <v>46</v>
      </c>
      <c r="M7" s="27"/>
    </row>
    <row r="8" spans="1:13" x14ac:dyDescent="0.2">
      <c r="B8" s="9" t="s">
        <v>1</v>
      </c>
      <c r="C8" s="13">
        <v>52</v>
      </c>
      <c r="D8" s="7">
        <v>16.04</v>
      </c>
      <c r="E8" s="22"/>
      <c r="F8" s="22"/>
      <c r="G8" s="14"/>
      <c r="H8" s="17">
        <v>91.35</v>
      </c>
      <c r="I8" s="7"/>
      <c r="J8" s="7"/>
      <c r="K8" s="22"/>
      <c r="L8" s="14"/>
    </row>
    <row r="9" spans="1:13" x14ac:dyDescent="0.2">
      <c r="B9" s="9" t="s">
        <v>2</v>
      </c>
      <c r="C9" s="13">
        <v>3.81</v>
      </c>
      <c r="D9" s="7">
        <v>30.07</v>
      </c>
      <c r="E9" s="22"/>
      <c r="F9" s="22"/>
      <c r="G9" s="14"/>
      <c r="H9" s="17">
        <v>4.03</v>
      </c>
      <c r="I9" s="7"/>
      <c r="J9" s="7"/>
      <c r="K9" s="22"/>
      <c r="L9" s="14"/>
    </row>
    <row r="10" spans="1:13" x14ac:dyDescent="0.2">
      <c r="B10" s="9" t="s">
        <v>3</v>
      </c>
      <c r="C10" s="13">
        <v>2.37</v>
      </c>
      <c r="D10" s="7">
        <v>44.09</v>
      </c>
      <c r="E10" s="22"/>
      <c r="F10" s="22"/>
      <c r="G10" s="14"/>
      <c r="H10" s="17">
        <v>1.53</v>
      </c>
      <c r="I10" s="7"/>
      <c r="J10" s="7"/>
      <c r="K10" s="22"/>
      <c r="L10" s="14"/>
    </row>
    <row r="11" spans="1:13" x14ac:dyDescent="0.2">
      <c r="B11" s="9" t="s">
        <v>4</v>
      </c>
      <c r="C11" s="13">
        <v>0.76</v>
      </c>
      <c r="D11" s="7">
        <v>58.12</v>
      </c>
      <c r="E11" s="22"/>
      <c r="F11" s="22"/>
      <c r="G11" s="14"/>
      <c r="H11" s="17">
        <v>0.39</v>
      </c>
      <c r="I11" s="7"/>
      <c r="J11" s="7"/>
      <c r="K11" s="22"/>
      <c r="L11" s="14"/>
    </row>
    <row r="12" spans="1:13" x14ac:dyDescent="0.2">
      <c r="B12" s="9" t="s">
        <v>5</v>
      </c>
      <c r="C12" s="13">
        <v>0.96</v>
      </c>
      <c r="D12" s="7">
        <v>58.12</v>
      </c>
      <c r="E12" s="22"/>
      <c r="F12" s="22"/>
      <c r="G12" s="14"/>
      <c r="H12" s="17">
        <v>0.43</v>
      </c>
      <c r="I12" s="7"/>
      <c r="J12" s="7"/>
      <c r="K12" s="22"/>
      <c r="L12" s="14"/>
    </row>
    <row r="13" spans="1:13" x14ac:dyDescent="0.2">
      <c r="B13" s="9" t="s">
        <v>6</v>
      </c>
      <c r="C13" s="13">
        <v>0.69</v>
      </c>
      <c r="D13" s="7">
        <v>72.150000000000006</v>
      </c>
      <c r="E13" s="22"/>
      <c r="F13" s="22"/>
      <c r="G13" s="14"/>
      <c r="H13" s="17">
        <v>0.15</v>
      </c>
      <c r="I13" s="7"/>
      <c r="J13" s="7"/>
      <c r="K13" s="22"/>
      <c r="L13" s="14"/>
    </row>
    <row r="14" spans="1:13" x14ac:dyDescent="0.2">
      <c r="B14" s="9" t="s">
        <v>7</v>
      </c>
      <c r="C14" s="13">
        <v>0.51</v>
      </c>
      <c r="D14" s="7">
        <v>72.150000000000006</v>
      </c>
      <c r="E14" s="22"/>
      <c r="F14" s="22"/>
      <c r="G14" s="14"/>
      <c r="H14" s="17">
        <v>0.19</v>
      </c>
      <c r="I14" s="7"/>
      <c r="J14" s="7"/>
      <c r="K14" s="22"/>
      <c r="L14" s="14"/>
    </row>
    <row r="15" spans="1:13" x14ac:dyDescent="0.2">
      <c r="B15" s="9" t="s">
        <v>8</v>
      </c>
      <c r="C15" s="13">
        <v>2.06</v>
      </c>
      <c r="D15" s="7">
        <v>86.17</v>
      </c>
      <c r="E15" s="23">
        <v>0.69</v>
      </c>
      <c r="F15" s="23"/>
      <c r="G15" s="14"/>
      <c r="H15" s="17">
        <v>0.39</v>
      </c>
      <c r="I15" s="7">
        <v>86.17</v>
      </c>
      <c r="J15" s="7">
        <v>0.66039999999999999</v>
      </c>
      <c r="K15" s="22"/>
      <c r="L15" s="14"/>
    </row>
    <row r="16" spans="1:13" x14ac:dyDescent="0.2">
      <c r="B16" s="9" t="s">
        <v>9</v>
      </c>
      <c r="C16" s="13">
        <v>2.63</v>
      </c>
      <c r="D16" s="7">
        <v>99</v>
      </c>
      <c r="E16" s="23">
        <v>0.749</v>
      </c>
      <c r="F16" s="31">
        <f>0.5*(D16+D15)</f>
        <v>92.585000000000008</v>
      </c>
      <c r="G16" s="14"/>
      <c r="H16" s="17">
        <v>0.36099999999999999</v>
      </c>
      <c r="I16" s="7">
        <v>100</v>
      </c>
      <c r="J16" s="6">
        <v>0.745</v>
      </c>
      <c r="K16" s="31"/>
      <c r="L16" s="14"/>
      <c r="M16" s="42">
        <f>H16/C16</f>
        <v>0.13726235741444867</v>
      </c>
    </row>
    <row r="17" spans="2:13" x14ac:dyDescent="0.2">
      <c r="B17" s="9" t="s">
        <v>10</v>
      </c>
      <c r="C17" s="13">
        <v>2.34</v>
      </c>
      <c r="D17" s="7">
        <v>110</v>
      </c>
      <c r="E17" s="23">
        <v>0.75800000000000001</v>
      </c>
      <c r="F17" s="31">
        <f t="shared" ref="F17:F44" si="0">0.5*(D17+D16)</f>
        <v>104.5</v>
      </c>
      <c r="G17" s="14"/>
      <c r="H17" s="17">
        <v>0.28499999999999998</v>
      </c>
      <c r="I17" s="7">
        <v>114</v>
      </c>
      <c r="J17" s="6">
        <v>0.753</v>
      </c>
      <c r="K17" s="31"/>
      <c r="L17" s="14"/>
      <c r="M17" s="42">
        <f t="shared" ref="M17:M30" si="1">H17/C17</f>
        <v>0.12179487179487179</v>
      </c>
    </row>
    <row r="18" spans="2:13" x14ac:dyDescent="0.2">
      <c r="B18" s="9" t="s">
        <v>11</v>
      </c>
      <c r="C18" s="13">
        <v>2.35</v>
      </c>
      <c r="D18" s="7">
        <v>121</v>
      </c>
      <c r="E18" s="23">
        <v>0.77900000000000003</v>
      </c>
      <c r="F18" s="31">
        <f t="shared" si="0"/>
        <v>115.5</v>
      </c>
      <c r="G18" s="14"/>
      <c r="H18" s="17">
        <v>0.222</v>
      </c>
      <c r="I18" s="7">
        <v>128</v>
      </c>
      <c r="J18" s="6">
        <v>0.77300000000000002</v>
      </c>
      <c r="K18" s="31"/>
      <c r="L18" s="14"/>
      <c r="M18" s="42">
        <f t="shared" si="1"/>
        <v>9.4468085106382979E-2</v>
      </c>
    </row>
    <row r="19" spans="2:13" x14ac:dyDescent="0.2">
      <c r="B19" s="9" t="s">
        <v>12</v>
      </c>
      <c r="C19" s="13">
        <v>2.2400000000000002</v>
      </c>
      <c r="D19" s="7">
        <v>132</v>
      </c>
      <c r="E19" s="23">
        <v>0.78600000000000003</v>
      </c>
      <c r="F19" s="31">
        <f t="shared" si="0"/>
        <v>126.5</v>
      </c>
      <c r="G19" s="14"/>
      <c r="H19" s="17">
        <v>0.158</v>
      </c>
      <c r="I19" s="7">
        <v>142</v>
      </c>
      <c r="J19" s="6">
        <v>0.77900000000000003</v>
      </c>
      <c r="K19" s="31"/>
      <c r="L19" s="14"/>
      <c r="M19" s="42">
        <f t="shared" si="1"/>
        <v>7.0535714285714285E-2</v>
      </c>
    </row>
    <row r="20" spans="2:13" x14ac:dyDescent="0.2">
      <c r="B20" s="9" t="s">
        <v>13</v>
      </c>
      <c r="C20" s="13">
        <v>2.4119999999999999</v>
      </c>
      <c r="D20" s="7">
        <v>145</v>
      </c>
      <c r="E20" s="23">
        <v>0.79800000000000004</v>
      </c>
      <c r="F20" s="31">
        <f t="shared" si="0"/>
        <v>138.5</v>
      </c>
      <c r="G20" s="14"/>
      <c r="H20" s="17">
        <v>0.121</v>
      </c>
      <c r="I20" s="7">
        <v>156</v>
      </c>
      <c r="J20" s="6">
        <v>0.79300000000000004</v>
      </c>
      <c r="K20" s="31"/>
      <c r="L20" s="14"/>
      <c r="M20" s="42">
        <f t="shared" si="1"/>
        <v>5.0165837479270316E-2</v>
      </c>
    </row>
    <row r="21" spans="2:13" x14ac:dyDescent="0.2">
      <c r="B21" s="9" t="s">
        <v>14</v>
      </c>
      <c r="C21" s="13">
        <v>2.4569999999999999</v>
      </c>
      <c r="D21" s="7">
        <v>158</v>
      </c>
      <c r="E21" s="23">
        <v>0.81200000000000006</v>
      </c>
      <c r="F21" s="31">
        <f t="shared" si="0"/>
        <v>151.5</v>
      </c>
      <c r="G21" s="14"/>
      <c r="H21" s="17">
        <v>9.7000000000000003E-2</v>
      </c>
      <c r="I21" s="7">
        <v>170</v>
      </c>
      <c r="J21" s="6">
        <v>0.80400000000000005</v>
      </c>
      <c r="K21" s="31"/>
      <c r="L21" s="14"/>
      <c r="M21" s="42">
        <f t="shared" si="1"/>
        <v>3.9479039479039482E-2</v>
      </c>
    </row>
    <row r="22" spans="2:13" x14ac:dyDescent="0.2">
      <c r="B22" s="9" t="s">
        <v>15</v>
      </c>
      <c r="C22" s="13">
        <v>2.657</v>
      </c>
      <c r="D22" s="7">
        <v>172</v>
      </c>
      <c r="E22" s="23">
        <v>0.82599999999999996</v>
      </c>
      <c r="F22" s="31">
        <f t="shared" si="0"/>
        <v>165</v>
      </c>
      <c r="G22" s="14"/>
      <c r="H22" s="17">
        <v>8.3000000000000004E-2</v>
      </c>
      <c r="I22" s="7">
        <v>184</v>
      </c>
      <c r="J22" s="6">
        <v>0.81599999999999995</v>
      </c>
      <c r="K22" s="31"/>
      <c r="L22" s="14"/>
      <c r="M22" s="42">
        <f t="shared" si="1"/>
        <v>3.1238238614979302E-2</v>
      </c>
    </row>
    <row r="23" spans="2:13" x14ac:dyDescent="0.2">
      <c r="B23" s="9" t="s">
        <v>16</v>
      </c>
      <c r="C23" s="13">
        <v>3.262</v>
      </c>
      <c r="D23" s="7">
        <v>186</v>
      </c>
      <c r="E23" s="23">
        <v>0.84599999999999997</v>
      </c>
      <c r="F23" s="31">
        <f t="shared" si="0"/>
        <v>179</v>
      </c>
      <c r="G23" s="14"/>
      <c r="H23" s="17">
        <v>6.9000000000000006E-2</v>
      </c>
      <c r="I23" s="7">
        <v>198</v>
      </c>
      <c r="J23" s="6">
        <v>0.83599999999999997</v>
      </c>
      <c r="K23" s="31"/>
      <c r="L23" s="14"/>
      <c r="M23" s="42">
        <f t="shared" si="1"/>
        <v>2.1152667075413859E-2</v>
      </c>
    </row>
    <row r="24" spans="2:13" x14ac:dyDescent="0.2">
      <c r="B24" s="9" t="s">
        <v>17</v>
      </c>
      <c r="C24" s="13">
        <v>3.6309999999999998</v>
      </c>
      <c r="D24" s="7">
        <v>203</v>
      </c>
      <c r="E24" s="23">
        <v>0.85399999999999998</v>
      </c>
      <c r="F24" s="31">
        <f t="shared" si="0"/>
        <v>194.5</v>
      </c>
      <c r="G24" s="14"/>
      <c r="H24" s="17">
        <v>0.05</v>
      </c>
      <c r="I24" s="7">
        <v>212</v>
      </c>
      <c r="J24" s="6">
        <v>0.84</v>
      </c>
      <c r="K24" s="31"/>
      <c r="L24" s="14"/>
      <c r="M24" s="42">
        <f t="shared" si="1"/>
        <v>1.3770311209033326E-2</v>
      </c>
    </row>
    <row r="25" spans="2:13" x14ac:dyDescent="0.2">
      <c r="B25" s="9" t="s">
        <v>18</v>
      </c>
      <c r="C25" s="13">
        <v>2.294</v>
      </c>
      <c r="D25" s="7">
        <v>222</v>
      </c>
      <c r="E25" s="23">
        <v>0.85199999999999998</v>
      </c>
      <c r="F25" s="31">
        <f t="shared" si="0"/>
        <v>212.5</v>
      </c>
      <c r="G25" s="14"/>
      <c r="H25" s="17">
        <v>3.4000000000000002E-2</v>
      </c>
      <c r="I25" s="7">
        <v>226</v>
      </c>
      <c r="J25" s="6">
        <v>0.83899999999999997</v>
      </c>
      <c r="K25" s="31"/>
      <c r="L25" s="14"/>
      <c r="M25" s="42">
        <f t="shared" si="1"/>
        <v>1.4821272885789015E-2</v>
      </c>
    </row>
    <row r="26" spans="2:13" x14ac:dyDescent="0.2">
      <c r="B26" s="9" t="s">
        <v>19</v>
      </c>
      <c r="C26" s="13">
        <v>1.714</v>
      </c>
      <c r="D26" s="7">
        <v>238</v>
      </c>
      <c r="E26" s="23">
        <v>0.83799999999999997</v>
      </c>
      <c r="F26" s="31">
        <f t="shared" si="0"/>
        <v>230</v>
      </c>
      <c r="G26" s="14"/>
      <c r="H26" s="17">
        <v>2.3E-2</v>
      </c>
      <c r="I26" s="7">
        <v>240</v>
      </c>
      <c r="J26" s="6">
        <v>0.83499999999999996</v>
      </c>
      <c r="K26" s="31"/>
      <c r="L26" s="14"/>
      <c r="M26" s="42">
        <f t="shared" si="1"/>
        <v>1.3418903150525088E-2</v>
      </c>
    </row>
    <row r="27" spans="2:13" x14ac:dyDescent="0.2">
      <c r="B27" s="9" t="s">
        <v>20</v>
      </c>
      <c r="C27" s="13">
        <v>1.427</v>
      </c>
      <c r="D27" s="7">
        <v>252</v>
      </c>
      <c r="E27" s="23">
        <v>0.84599999999999997</v>
      </c>
      <c r="F27" s="31">
        <f t="shared" si="0"/>
        <v>245</v>
      </c>
      <c r="G27" s="14"/>
      <c r="H27" s="17">
        <v>1.4999999999999999E-2</v>
      </c>
      <c r="I27" s="7">
        <v>254</v>
      </c>
      <c r="J27" s="6">
        <v>0.85</v>
      </c>
      <c r="K27" s="31"/>
      <c r="L27" s="14"/>
      <c r="M27" s="42">
        <f t="shared" si="1"/>
        <v>1.051156271899089E-2</v>
      </c>
    </row>
    <row r="28" spans="2:13" x14ac:dyDescent="0.2">
      <c r="B28" s="9" t="s">
        <v>21</v>
      </c>
      <c r="C28" s="13">
        <v>1.3029999999999999</v>
      </c>
      <c r="D28" s="7">
        <v>266</v>
      </c>
      <c r="E28" s="23">
        <v>0.85099999999999998</v>
      </c>
      <c r="F28" s="31">
        <f t="shared" si="0"/>
        <v>259</v>
      </c>
      <c r="G28" s="14"/>
      <c r="H28" s="17">
        <v>0.01</v>
      </c>
      <c r="I28" s="7">
        <v>268</v>
      </c>
      <c r="J28" s="6">
        <v>0.86499999999999999</v>
      </c>
      <c r="K28" s="31"/>
      <c r="L28" s="14"/>
      <c r="M28" s="42">
        <f t="shared" si="1"/>
        <v>7.6745970836531088E-3</v>
      </c>
    </row>
    <row r="29" spans="2:13" x14ac:dyDescent="0.2">
      <c r="B29" s="9" t="s">
        <v>22</v>
      </c>
      <c r="C29" s="13">
        <v>1.0780000000000001</v>
      </c>
      <c r="D29" s="7">
        <v>279</v>
      </c>
      <c r="E29" s="23">
        <v>0.871</v>
      </c>
      <c r="F29" s="31">
        <f t="shared" si="0"/>
        <v>272.5</v>
      </c>
      <c r="G29" s="14"/>
      <c r="H29" s="17">
        <v>6.0000000000000001E-3</v>
      </c>
      <c r="I29" s="7">
        <v>282</v>
      </c>
      <c r="J29" s="6">
        <v>0.873</v>
      </c>
      <c r="K29" s="31"/>
      <c r="L29" s="14"/>
      <c r="M29" s="42">
        <f t="shared" si="1"/>
        <v>5.5658627087198514E-3</v>
      </c>
    </row>
    <row r="30" spans="2:13" x14ac:dyDescent="0.2">
      <c r="B30" s="9" t="s">
        <v>23</v>
      </c>
      <c r="C30" s="13">
        <v>0.871</v>
      </c>
      <c r="D30" s="8">
        <v>290</v>
      </c>
      <c r="E30" s="23">
        <v>0.878</v>
      </c>
      <c r="F30" s="31">
        <f t="shared" si="0"/>
        <v>284.5</v>
      </c>
      <c r="G30" s="14"/>
      <c r="H30" s="17">
        <v>4.0000000000000001E-3</v>
      </c>
      <c r="I30" s="7">
        <v>296</v>
      </c>
      <c r="J30" s="6">
        <v>0.876</v>
      </c>
      <c r="K30" s="31"/>
      <c r="L30" s="14"/>
      <c r="M30" s="42">
        <f t="shared" si="1"/>
        <v>4.5924225028702642E-3</v>
      </c>
    </row>
    <row r="31" spans="2:13" x14ac:dyDescent="0.2">
      <c r="B31" s="9" t="s">
        <v>24</v>
      </c>
      <c r="C31" s="13">
        <v>0.71499999999999997</v>
      </c>
      <c r="D31" s="8">
        <v>301</v>
      </c>
      <c r="E31" s="23">
        <v>0.88400000000000001</v>
      </c>
      <c r="F31" s="31">
        <f t="shared" si="0"/>
        <v>295.5</v>
      </c>
      <c r="G31" s="14"/>
      <c r="H31" s="17">
        <v>2E-3</v>
      </c>
      <c r="I31" s="7">
        <v>310</v>
      </c>
      <c r="J31" s="6">
        <v>0.878</v>
      </c>
      <c r="K31" s="31"/>
      <c r="L31" s="14"/>
    </row>
    <row r="32" spans="2:13" x14ac:dyDescent="0.2">
      <c r="B32" s="9" t="s">
        <v>25</v>
      </c>
      <c r="C32" s="13">
        <v>0.57499999999999996</v>
      </c>
      <c r="D32" s="8">
        <v>315</v>
      </c>
      <c r="E32" s="23">
        <v>0.88900000000000001</v>
      </c>
      <c r="F32" s="31">
        <f t="shared" si="0"/>
        <v>308</v>
      </c>
      <c r="G32" s="14"/>
      <c r="H32" s="18"/>
      <c r="I32" s="7"/>
      <c r="J32" s="7"/>
      <c r="K32" s="22"/>
      <c r="L32" s="14"/>
    </row>
    <row r="33" spans="2:12" x14ac:dyDescent="0.2">
      <c r="B33" s="9" t="s">
        <v>26</v>
      </c>
      <c r="C33" s="13">
        <v>0.48099999999999998</v>
      </c>
      <c r="D33" s="8">
        <v>329</v>
      </c>
      <c r="E33" s="23">
        <v>0.89300000000000002</v>
      </c>
      <c r="F33" s="31">
        <f t="shared" si="0"/>
        <v>322</v>
      </c>
      <c r="G33" s="14"/>
      <c r="H33" s="18"/>
      <c r="I33" s="7"/>
      <c r="J33" s="7"/>
      <c r="K33" s="22"/>
      <c r="L33" s="14"/>
    </row>
    <row r="34" spans="2:12" x14ac:dyDescent="0.2">
      <c r="B34" s="9" t="s">
        <v>27</v>
      </c>
      <c r="C34" s="13">
        <v>0.39400000000000002</v>
      </c>
      <c r="D34" s="8">
        <v>343</v>
      </c>
      <c r="E34" s="23">
        <v>0.89700000000000002</v>
      </c>
      <c r="F34" s="31">
        <f t="shared" si="0"/>
        <v>336</v>
      </c>
      <c r="G34" s="14"/>
      <c r="H34" s="18"/>
      <c r="I34" s="7"/>
      <c r="J34" s="7"/>
      <c r="K34" s="22"/>
      <c r="L34" s="14"/>
    </row>
    <row r="35" spans="2:12" x14ac:dyDescent="0.2">
      <c r="B35" s="9" t="s">
        <v>28</v>
      </c>
      <c r="C35" s="13">
        <v>0.33500000000000002</v>
      </c>
      <c r="D35" s="8">
        <v>357</v>
      </c>
      <c r="E35" s="23">
        <v>0.9</v>
      </c>
      <c r="F35" s="31">
        <f t="shared" si="0"/>
        <v>350</v>
      </c>
      <c r="G35" s="14"/>
      <c r="H35" s="18"/>
      <c r="I35" s="7"/>
      <c r="J35" s="7"/>
      <c r="K35" s="22"/>
      <c r="L35" s="14"/>
    </row>
    <row r="36" spans="2:12" x14ac:dyDescent="0.2">
      <c r="B36" s="9" t="s">
        <v>29</v>
      </c>
      <c r="C36" s="13">
        <v>0.28000000000000003</v>
      </c>
      <c r="D36" s="8">
        <v>371</v>
      </c>
      <c r="E36" s="23">
        <v>0.90300000000000002</v>
      </c>
      <c r="F36" s="31">
        <f t="shared" si="0"/>
        <v>364</v>
      </c>
      <c r="G36" s="14"/>
      <c r="H36" s="18"/>
      <c r="I36" s="7"/>
      <c r="J36" s="7"/>
      <c r="K36" s="22"/>
      <c r="L36" s="14"/>
    </row>
    <row r="37" spans="2:12" x14ac:dyDescent="0.2">
      <c r="B37" s="9" t="s">
        <v>30</v>
      </c>
      <c r="C37" s="13">
        <v>0.25</v>
      </c>
      <c r="D37" s="8">
        <v>385</v>
      </c>
      <c r="E37" s="23">
        <v>0.90600000000000003</v>
      </c>
      <c r="F37" s="31">
        <f t="shared" si="0"/>
        <v>378</v>
      </c>
      <c r="G37" s="14"/>
      <c r="H37" s="18"/>
      <c r="I37" s="7"/>
      <c r="J37" s="7"/>
      <c r="K37" s="22"/>
      <c r="L37" s="14"/>
    </row>
    <row r="38" spans="2:12" x14ac:dyDescent="0.2">
      <c r="B38" s="9" t="s">
        <v>31</v>
      </c>
      <c r="C38" s="13">
        <v>0.23200000000000001</v>
      </c>
      <c r="D38" s="8">
        <v>399</v>
      </c>
      <c r="E38" s="23">
        <v>0.90800000000000003</v>
      </c>
      <c r="F38" s="31">
        <f t="shared" si="0"/>
        <v>392</v>
      </c>
      <c r="G38" s="14"/>
      <c r="H38" s="18"/>
      <c r="I38" s="7"/>
      <c r="J38" s="7"/>
      <c r="K38" s="22"/>
      <c r="L38" s="14"/>
    </row>
    <row r="39" spans="2:12" x14ac:dyDescent="0.2">
      <c r="B39" s="9" t="s">
        <v>37</v>
      </c>
      <c r="C39" s="13">
        <v>0.19500000000000001</v>
      </c>
      <c r="D39" s="8">
        <v>413</v>
      </c>
      <c r="E39" s="23">
        <v>0.91</v>
      </c>
      <c r="F39" s="31">
        <f t="shared" si="0"/>
        <v>406</v>
      </c>
      <c r="G39" s="14"/>
      <c r="H39" s="19"/>
      <c r="I39" s="7"/>
      <c r="J39" s="7"/>
      <c r="K39" s="22"/>
      <c r="L39" s="14"/>
    </row>
    <row r="40" spans="2:12" x14ac:dyDescent="0.2">
      <c r="B40" s="9" t="s">
        <v>38</v>
      </c>
      <c r="C40" s="13">
        <v>0.17</v>
      </c>
      <c r="D40" s="7">
        <v>427</v>
      </c>
      <c r="E40" s="23">
        <v>0.91200000000000003</v>
      </c>
      <c r="F40" s="31">
        <f t="shared" si="0"/>
        <v>420</v>
      </c>
      <c r="G40" s="14"/>
      <c r="H40" s="13"/>
      <c r="I40" s="7"/>
      <c r="J40" s="7"/>
      <c r="K40" s="22"/>
      <c r="L40" s="14"/>
    </row>
    <row r="41" spans="2:12" x14ac:dyDescent="0.2">
      <c r="B41" s="9" t="s">
        <v>39</v>
      </c>
      <c r="C41" s="13">
        <v>0.156</v>
      </c>
      <c r="D41" s="7">
        <v>441</v>
      </c>
      <c r="E41" s="23">
        <v>0.91400000000000003</v>
      </c>
      <c r="F41" s="31">
        <f t="shared" si="0"/>
        <v>434</v>
      </c>
      <c r="G41" s="14"/>
      <c r="H41" s="13"/>
      <c r="I41" s="7"/>
      <c r="J41" s="7"/>
      <c r="K41" s="22"/>
      <c r="L41" s="14"/>
    </row>
    <row r="42" spans="2:12" x14ac:dyDescent="0.2">
      <c r="B42" s="9" t="s">
        <v>40</v>
      </c>
      <c r="C42" s="13">
        <v>0.14299999999999999</v>
      </c>
      <c r="D42" s="7">
        <v>455</v>
      </c>
      <c r="E42" s="23">
        <v>0.91600000000000004</v>
      </c>
      <c r="F42" s="31">
        <f t="shared" si="0"/>
        <v>448</v>
      </c>
      <c r="G42" s="14"/>
      <c r="H42" s="19"/>
      <c r="I42" s="7"/>
      <c r="J42" s="7"/>
      <c r="K42" s="22"/>
      <c r="L42" s="14"/>
    </row>
    <row r="43" spans="2:12" x14ac:dyDescent="0.2">
      <c r="B43" s="9" t="s">
        <v>41</v>
      </c>
      <c r="C43" s="13">
        <v>0.13</v>
      </c>
      <c r="D43" s="7">
        <v>469</v>
      </c>
      <c r="E43" s="23">
        <v>0.91700000000000004</v>
      </c>
      <c r="F43" s="31">
        <f t="shared" si="0"/>
        <v>462</v>
      </c>
      <c r="G43" s="14"/>
      <c r="H43" s="19"/>
      <c r="I43" s="7"/>
      <c r="J43" s="7"/>
      <c r="K43" s="22"/>
      <c r="L43" s="14"/>
    </row>
    <row r="44" spans="2:12" ht="10.8" thickBot="1" x14ac:dyDescent="0.25">
      <c r="B44" s="9" t="s">
        <v>42</v>
      </c>
      <c r="C44" s="15">
        <v>0.11799999999999999</v>
      </c>
      <c r="D44" s="16">
        <v>483</v>
      </c>
      <c r="E44" s="24">
        <v>0.91800000000000004</v>
      </c>
      <c r="F44" s="31">
        <f t="shared" si="0"/>
        <v>476</v>
      </c>
      <c r="G44" s="21"/>
      <c r="H44" s="20"/>
      <c r="I44" s="16"/>
      <c r="J44" s="16"/>
      <c r="K44" s="35"/>
      <c r="L44" s="21"/>
    </row>
    <row r="45" spans="2:12" x14ac:dyDescent="0.2">
      <c r="D45" s="2"/>
      <c r="E45" s="2"/>
      <c r="F45" s="2"/>
      <c r="G45" s="2"/>
      <c r="L45" s="2"/>
    </row>
    <row r="46" spans="2:12" x14ac:dyDescent="0.2">
      <c r="B46" s="4" t="s">
        <v>45</v>
      </c>
      <c r="C46" s="2">
        <f>SUM(C8:C44)</f>
        <v>99.999999999999972</v>
      </c>
      <c r="D46" s="3">
        <f>SUMPRODUCT(C16:C44,D16:D44)/SUM(C16:C44)</f>
        <v>198.70529315960903</v>
      </c>
      <c r="E46" s="2"/>
      <c r="F46" s="2"/>
      <c r="G46" s="2"/>
      <c r="I46" s="3">
        <f>SUMPRODUCT(H16:H44,I16:I44)/SUM(H16:H44)</f>
        <v>141.25454545454551</v>
      </c>
      <c r="L46" s="2"/>
    </row>
    <row r="49" spans="4:12" x14ac:dyDescent="0.2">
      <c r="D49" s="2"/>
      <c r="E49" s="2"/>
      <c r="F49" s="2"/>
      <c r="G49" s="2"/>
      <c r="L49" s="2"/>
    </row>
    <row r="51" spans="4:12" x14ac:dyDescent="0.2">
      <c r="D51" s="2"/>
      <c r="E51" s="2"/>
      <c r="F51" s="2"/>
      <c r="G51" s="2"/>
      <c r="L51" s="2"/>
    </row>
    <row r="52" spans="4:12" x14ac:dyDescent="0.2">
      <c r="D52" s="2"/>
      <c r="E52" s="2"/>
      <c r="F52" s="2"/>
      <c r="G52" s="2"/>
      <c r="L52" s="2"/>
    </row>
    <row r="53" spans="4:12" x14ac:dyDescent="0.2">
      <c r="D53" s="2"/>
      <c r="E53" s="2"/>
      <c r="F53" s="2"/>
      <c r="G53" s="2"/>
      <c r="L53" s="2"/>
    </row>
    <row r="54" spans="4:12" x14ac:dyDescent="0.2">
      <c r="D54" s="2"/>
      <c r="E54" s="2"/>
      <c r="F54" s="2"/>
      <c r="G54" s="2"/>
      <c r="L54" s="2"/>
    </row>
    <row r="55" spans="4:12" x14ac:dyDescent="0.2">
      <c r="D55" s="2"/>
      <c r="E55" s="2"/>
      <c r="F55" s="2"/>
      <c r="G55" s="2"/>
      <c r="L55" s="2"/>
    </row>
    <row r="56" spans="4:12" x14ac:dyDescent="0.2">
      <c r="D56" s="2"/>
      <c r="E56" s="2"/>
      <c r="F56" s="2"/>
      <c r="G56" s="2"/>
      <c r="L56" s="2"/>
    </row>
    <row r="57" spans="4:12" x14ac:dyDescent="0.2">
      <c r="D57" s="2"/>
      <c r="E57" s="2"/>
      <c r="F57" s="2"/>
      <c r="G57" s="2"/>
      <c r="L57" s="2"/>
    </row>
    <row r="58" spans="4:12" x14ac:dyDescent="0.2">
      <c r="D58" s="2"/>
      <c r="E58" s="2"/>
      <c r="F58" s="2"/>
      <c r="G58" s="2"/>
      <c r="L58" s="2"/>
    </row>
    <row r="59" spans="4:12" x14ac:dyDescent="0.2">
      <c r="D59" s="2"/>
      <c r="E59" s="2"/>
      <c r="F59" s="2"/>
      <c r="G59" s="2"/>
      <c r="L59" s="2"/>
    </row>
    <row r="60" spans="4:12" x14ac:dyDescent="0.2">
      <c r="D60" s="2"/>
      <c r="E60" s="2"/>
      <c r="F60" s="2"/>
      <c r="G60" s="2"/>
      <c r="L60" s="2"/>
    </row>
    <row r="61" spans="4:12" x14ac:dyDescent="0.2">
      <c r="D61" s="2"/>
      <c r="E61" s="2"/>
      <c r="F61" s="2"/>
      <c r="G61" s="2"/>
      <c r="L61" s="2"/>
    </row>
    <row r="62" spans="4:12" x14ac:dyDescent="0.2">
      <c r="D62" s="2"/>
      <c r="E62" s="2"/>
      <c r="F62" s="2"/>
      <c r="G62" s="2"/>
      <c r="L62" s="2"/>
    </row>
    <row r="63" spans="4:12" x14ac:dyDescent="0.2">
      <c r="D63" s="2"/>
      <c r="E63" s="2"/>
      <c r="F63" s="2"/>
      <c r="G63" s="2"/>
      <c r="L63" s="2"/>
    </row>
    <row r="64" spans="4:12" x14ac:dyDescent="0.2">
      <c r="D64" s="2"/>
      <c r="E64" s="2"/>
      <c r="F64" s="2"/>
      <c r="G64" s="2"/>
      <c r="L64" s="2"/>
    </row>
    <row r="65" spans="4:12" x14ac:dyDescent="0.2">
      <c r="D65" s="2"/>
      <c r="E65" s="2"/>
      <c r="F65" s="2"/>
      <c r="G65" s="2"/>
      <c r="L65" s="2"/>
    </row>
    <row r="66" spans="4:12" x14ac:dyDescent="0.2">
      <c r="D66" s="2"/>
      <c r="E66" s="2"/>
      <c r="F66" s="2"/>
      <c r="G66" s="2"/>
      <c r="L66" s="2"/>
    </row>
    <row r="67" spans="4:12" x14ac:dyDescent="0.2">
      <c r="D67" s="2"/>
      <c r="E67" s="2"/>
      <c r="F67" s="2"/>
      <c r="G67" s="2"/>
      <c r="L67" s="2"/>
    </row>
    <row r="68" spans="4:12" x14ac:dyDescent="0.2">
      <c r="D68" s="2"/>
      <c r="E68" s="2"/>
      <c r="F68" s="2"/>
      <c r="G68" s="2"/>
      <c r="L68" s="2"/>
    </row>
    <row r="69" spans="4:12" x14ac:dyDescent="0.2">
      <c r="D69" s="2"/>
      <c r="E69" s="2"/>
      <c r="F69" s="2"/>
      <c r="G69" s="2"/>
      <c r="L69" s="2"/>
    </row>
    <row r="70" spans="4:12" x14ac:dyDescent="0.2">
      <c r="D70" s="2"/>
      <c r="E70" s="2"/>
      <c r="F70" s="2"/>
      <c r="G70" s="2"/>
      <c r="L70" s="2"/>
    </row>
    <row r="71" spans="4:12" x14ac:dyDescent="0.2">
      <c r="D71" s="2"/>
      <c r="E71" s="2"/>
      <c r="F71" s="2"/>
      <c r="G71" s="2"/>
      <c r="L71" s="2"/>
    </row>
    <row r="72" spans="4:12" x14ac:dyDescent="0.2">
      <c r="D72" s="2"/>
      <c r="E72" s="2"/>
      <c r="F72" s="2"/>
      <c r="G72" s="2"/>
      <c r="L72" s="2"/>
    </row>
  </sheetData>
  <mergeCells count="2">
    <mergeCell ref="C6:G6"/>
    <mergeCell ref="H6:L6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topLeftCell="A9" zoomScale="115" zoomScaleNormal="115" workbookViewId="0">
      <selection activeCell="L16" sqref="L16:L44"/>
    </sheetView>
  </sheetViews>
  <sheetFormatPr defaultRowHeight="14.4" x14ac:dyDescent="0.3"/>
  <cols>
    <col min="14" max="14" width="9.33203125" bestFit="1" customWidth="1"/>
  </cols>
  <sheetData>
    <row r="1" spans="1:14" x14ac:dyDescent="0.3">
      <c r="A1" s="36" t="s">
        <v>48</v>
      </c>
    </row>
    <row r="2" spans="1:14" x14ac:dyDescent="0.3">
      <c r="B2" t="s">
        <v>50</v>
      </c>
      <c r="C2" s="37">
        <v>201.26499999999999</v>
      </c>
      <c r="H2" t="s">
        <v>50</v>
      </c>
      <c r="I2" s="37">
        <v>155.06</v>
      </c>
    </row>
    <row r="3" spans="1:14" x14ac:dyDescent="0.3">
      <c r="B3" t="s">
        <v>49</v>
      </c>
      <c r="C3" s="37">
        <v>1.93266</v>
      </c>
      <c r="H3" t="s">
        <v>49</v>
      </c>
      <c r="I3" s="37">
        <v>0.84009999999999996</v>
      </c>
    </row>
    <row r="4" spans="1:14" x14ac:dyDescent="0.3">
      <c r="B4" t="s">
        <v>51</v>
      </c>
      <c r="C4" s="37">
        <v>81.266999999999996</v>
      </c>
      <c r="H4" t="s">
        <v>51</v>
      </c>
      <c r="I4" s="37">
        <v>94.963999999999999</v>
      </c>
    </row>
    <row r="5" spans="1:14" ht="15" thickBot="1" x14ac:dyDescent="0.35">
      <c r="C5" s="37"/>
    </row>
    <row r="6" spans="1:14" ht="15" thickBot="1" x14ac:dyDescent="0.35">
      <c r="B6" s="1"/>
      <c r="C6" s="28" t="s">
        <v>32</v>
      </c>
      <c r="D6" s="29"/>
      <c r="E6" s="29"/>
      <c r="F6" s="29"/>
      <c r="G6" s="30"/>
      <c r="H6" s="28" t="s">
        <v>33</v>
      </c>
      <c r="I6" s="29"/>
      <c r="J6" s="29"/>
      <c r="K6" s="29"/>
      <c r="L6" s="30"/>
    </row>
    <row r="7" spans="1:14" x14ac:dyDescent="0.3">
      <c r="B7" s="9" t="s">
        <v>0</v>
      </c>
      <c r="C7" s="10" t="s">
        <v>34</v>
      </c>
      <c r="D7" s="11" t="s">
        <v>35</v>
      </c>
      <c r="E7" s="12" t="s">
        <v>36</v>
      </c>
      <c r="F7" s="32" t="s">
        <v>47</v>
      </c>
      <c r="G7" s="32" t="s">
        <v>52</v>
      </c>
      <c r="H7" s="25" t="s">
        <v>34</v>
      </c>
      <c r="I7" s="5" t="s">
        <v>35</v>
      </c>
      <c r="J7" s="5" t="s">
        <v>36</v>
      </c>
      <c r="K7" s="34" t="s">
        <v>47</v>
      </c>
      <c r="L7" s="32" t="s">
        <v>52</v>
      </c>
    </row>
    <row r="8" spans="1:14" x14ac:dyDescent="0.3">
      <c r="B8" s="9" t="s">
        <v>1</v>
      </c>
      <c r="C8" s="13">
        <v>52</v>
      </c>
      <c r="D8" s="7">
        <v>16.04</v>
      </c>
      <c r="E8" s="22"/>
      <c r="F8" s="22"/>
      <c r="G8" s="14"/>
      <c r="H8" s="17">
        <v>91.35</v>
      </c>
      <c r="I8" s="7"/>
      <c r="J8" s="7"/>
      <c r="K8" s="22"/>
      <c r="L8" s="14"/>
    </row>
    <row r="9" spans="1:14" x14ac:dyDescent="0.3">
      <c r="B9" s="9" t="s">
        <v>2</v>
      </c>
      <c r="C9" s="13">
        <v>3.81</v>
      </c>
      <c r="D9" s="7">
        <v>30.07</v>
      </c>
      <c r="E9" s="22"/>
      <c r="F9" s="22"/>
      <c r="G9" s="14"/>
      <c r="H9" s="17">
        <v>4.03</v>
      </c>
      <c r="I9" s="7"/>
      <c r="J9" s="7"/>
      <c r="K9" s="22"/>
      <c r="L9" s="14"/>
    </row>
    <row r="10" spans="1:14" x14ac:dyDescent="0.3">
      <c r="B10" s="9" t="s">
        <v>3</v>
      </c>
      <c r="C10" s="13">
        <v>2.37</v>
      </c>
      <c r="D10" s="7">
        <v>44.09</v>
      </c>
      <c r="E10" s="22"/>
      <c r="F10" s="22"/>
      <c r="G10" s="14"/>
      <c r="H10" s="17">
        <v>1.53</v>
      </c>
      <c r="I10" s="7"/>
      <c r="J10" s="7"/>
      <c r="K10" s="22"/>
      <c r="L10" s="14"/>
    </row>
    <row r="11" spans="1:14" x14ac:dyDescent="0.3">
      <c r="B11" s="9" t="s">
        <v>4</v>
      </c>
      <c r="C11" s="13">
        <v>0.76</v>
      </c>
      <c r="D11" s="7">
        <v>58.12</v>
      </c>
      <c r="E11" s="22"/>
      <c r="F11" s="22"/>
      <c r="G11" s="14"/>
      <c r="H11" s="17">
        <v>0.39</v>
      </c>
      <c r="I11" s="7"/>
      <c r="J11" s="7"/>
      <c r="K11" s="22"/>
      <c r="L11" s="14"/>
    </row>
    <row r="12" spans="1:14" x14ac:dyDescent="0.3">
      <c r="B12" s="9" t="s">
        <v>5</v>
      </c>
      <c r="C12" s="13">
        <v>0.96</v>
      </c>
      <c r="D12" s="7">
        <v>58.12</v>
      </c>
      <c r="E12" s="22"/>
      <c r="F12" s="22"/>
      <c r="G12" s="14"/>
      <c r="H12" s="17">
        <v>0.43</v>
      </c>
      <c r="I12" s="7"/>
      <c r="J12" s="7"/>
      <c r="K12" s="22"/>
      <c r="L12" s="14"/>
    </row>
    <row r="13" spans="1:14" x14ac:dyDescent="0.3">
      <c r="B13" s="9" t="s">
        <v>6</v>
      </c>
      <c r="C13" s="13">
        <v>0.69</v>
      </c>
      <c r="D13" s="7">
        <v>72.150000000000006</v>
      </c>
      <c r="E13" s="22"/>
      <c r="F13" s="22"/>
      <c r="G13" s="14"/>
      <c r="H13" s="17">
        <v>0.15</v>
      </c>
      <c r="I13" s="7"/>
      <c r="J13" s="7"/>
      <c r="K13" s="22"/>
      <c r="L13" s="14"/>
    </row>
    <row r="14" spans="1:14" x14ac:dyDescent="0.3">
      <c r="B14" s="9" t="s">
        <v>7</v>
      </c>
      <c r="C14" s="13">
        <v>0.51</v>
      </c>
      <c r="D14" s="7">
        <v>72.150000000000006</v>
      </c>
      <c r="E14" s="22"/>
      <c r="F14" s="22"/>
      <c r="G14" s="14"/>
      <c r="H14" s="17">
        <v>0.19</v>
      </c>
      <c r="I14" s="7"/>
      <c r="J14" s="7"/>
      <c r="K14" s="22"/>
      <c r="L14" s="14"/>
    </row>
    <row r="15" spans="1:14" x14ac:dyDescent="0.3">
      <c r="B15" s="9" t="s">
        <v>8</v>
      </c>
      <c r="C15" s="13">
        <v>2.06</v>
      </c>
      <c r="D15" s="7">
        <v>86.17</v>
      </c>
      <c r="E15" s="23">
        <v>0.69</v>
      </c>
      <c r="F15" s="23"/>
      <c r="G15" s="14"/>
      <c r="H15" s="17">
        <v>0.39</v>
      </c>
      <c r="I15" s="7">
        <v>86.17</v>
      </c>
      <c r="J15" s="7">
        <v>0.66039999999999999</v>
      </c>
      <c r="K15" s="22"/>
      <c r="L15" s="14"/>
    </row>
    <row r="16" spans="1:14" x14ac:dyDescent="0.3">
      <c r="B16" s="9" t="s">
        <v>9</v>
      </c>
      <c r="C16" s="13">
        <f>SUM(Compositions!$C$16:$C$44)*G16/SUM($G$16:$G$44)</f>
        <v>2.6465456509310621</v>
      </c>
      <c r="D16" s="31">
        <v>97.31</v>
      </c>
      <c r="E16" s="23">
        <v>0.749</v>
      </c>
      <c r="F16" s="31">
        <v>81.27</v>
      </c>
      <c r="G16" s="14">
        <v>7.2628999999999999E-2</v>
      </c>
      <c r="H16" s="40">
        <f>L16*SUM(Compositions!$H$16:$H$31)</f>
        <v>0.35971935999999993</v>
      </c>
      <c r="I16" s="7">
        <v>98.34</v>
      </c>
      <c r="J16" s="6">
        <v>0.745</v>
      </c>
      <c r="K16" s="31">
        <v>82.39</v>
      </c>
      <c r="L16" s="14">
        <v>0.23358400000000001</v>
      </c>
      <c r="N16" s="41">
        <f>H16/C16</f>
        <v>0.13592033066705261</v>
      </c>
    </row>
    <row r="17" spans="2:15" x14ac:dyDescent="0.3">
      <c r="B17" s="9" t="s">
        <v>10</v>
      </c>
      <c r="C17" s="13">
        <f>SUM(Compositions!$C$16:$C$44)*G17/SUM($G$16:$G$44)</f>
        <v>2.262184534489684</v>
      </c>
      <c r="D17" s="31">
        <v>112.55</v>
      </c>
      <c r="E17" s="23">
        <v>0.75800000000000001</v>
      </c>
      <c r="F17" s="31">
        <v>106.53</v>
      </c>
      <c r="G17" s="14">
        <v>6.2080999999999997E-2</v>
      </c>
      <c r="H17" s="43">
        <f>L17*SUM(Compositions!$H$16:$H$31)</f>
        <v>0.28398985999999993</v>
      </c>
      <c r="I17" s="7">
        <v>116.51</v>
      </c>
      <c r="J17" s="6">
        <v>0.753</v>
      </c>
      <c r="K17" s="31">
        <v>109</v>
      </c>
      <c r="L17" s="14">
        <v>0.18440899999999999</v>
      </c>
      <c r="N17" s="41">
        <f t="shared" ref="N17:N44" si="0">H17/C17</f>
        <v>0.12553788414262318</v>
      </c>
    </row>
    <row r="18" spans="2:15" x14ac:dyDescent="0.3">
      <c r="B18" s="9" t="s">
        <v>11</v>
      </c>
      <c r="C18" s="13">
        <f>SUM(Compositions!$C$16:$C$44)*G18/SUM($G$16:$G$44)</f>
        <v>2.2757034929841615</v>
      </c>
      <c r="D18" s="31">
        <v>123.59</v>
      </c>
      <c r="E18" s="23">
        <v>0.77900000000000003</v>
      </c>
      <c r="F18" s="31">
        <v>118.25</v>
      </c>
      <c r="G18" s="14">
        <v>6.2452000000000001E-2</v>
      </c>
      <c r="H18" s="43">
        <f>L18*SUM(Compositions!$H$16:$H$31)</f>
        <v>0.22121329999999995</v>
      </c>
      <c r="I18" s="7">
        <v>130.87</v>
      </c>
      <c r="J18" s="6">
        <v>0.77300000000000002</v>
      </c>
      <c r="K18" s="31">
        <v>124.24</v>
      </c>
      <c r="L18" s="14">
        <v>0.14364499999999999</v>
      </c>
      <c r="N18" s="41">
        <f t="shared" si="0"/>
        <v>9.7206556426171264E-2</v>
      </c>
      <c r="O18" s="38"/>
    </row>
    <row r="19" spans="2:15" x14ac:dyDescent="0.3">
      <c r="B19" s="9" t="s">
        <v>12</v>
      </c>
      <c r="C19" s="13">
        <f>SUM(Compositions!$C$16:$C$44)*G19/SUM($G$16:$G$44)</f>
        <v>2.1869375013600436</v>
      </c>
      <c r="D19" s="31">
        <v>133.72999999999999</v>
      </c>
      <c r="E19" s="23">
        <v>0.78600000000000003</v>
      </c>
      <c r="F19" s="31">
        <v>128.83000000000001</v>
      </c>
      <c r="G19" s="14">
        <v>6.0016E-2</v>
      </c>
      <c r="H19" s="43">
        <f>L19*SUM(Compositions!$H$16:$H$31)</f>
        <v>0.15744035999999997</v>
      </c>
      <c r="I19" s="7">
        <v>143.66999999999999</v>
      </c>
      <c r="J19" s="6">
        <v>0.77900000000000003</v>
      </c>
      <c r="K19" s="31">
        <v>137.9</v>
      </c>
      <c r="L19" s="14">
        <v>0.10223400000000001</v>
      </c>
      <c r="N19" s="41">
        <f t="shared" si="0"/>
        <v>7.1991247990438101E-2</v>
      </c>
      <c r="O19" s="38"/>
    </row>
    <row r="20" spans="2:15" x14ac:dyDescent="0.3">
      <c r="B20" s="9" t="s">
        <v>13</v>
      </c>
      <c r="C20" s="13">
        <f>SUM(Compositions!$C$16:$C$44)*G20/SUM($G$16:$G$44)</f>
        <v>2.4028764448594377</v>
      </c>
      <c r="D20" s="31">
        <v>143.97</v>
      </c>
      <c r="E20" s="23">
        <v>0.79800000000000004</v>
      </c>
      <c r="F20" s="31">
        <v>138.61000000000001</v>
      </c>
      <c r="G20" s="14">
        <v>6.5942000000000001E-2</v>
      </c>
      <c r="H20" s="43">
        <f>L20*SUM(Compositions!$H$16:$H$31)</f>
        <v>0.12057121999999997</v>
      </c>
      <c r="I20" s="7">
        <v>155.38</v>
      </c>
      <c r="J20" s="6">
        <v>0.79300000000000004</v>
      </c>
      <c r="K20" s="31">
        <v>149.85</v>
      </c>
      <c r="L20" s="14">
        <v>7.8293000000000001E-2</v>
      </c>
      <c r="N20" s="41">
        <f t="shared" si="0"/>
        <v>5.0177869219177884E-2</v>
      </c>
      <c r="O20" s="38"/>
    </row>
    <row r="21" spans="2:15" x14ac:dyDescent="0.3">
      <c r="B21" s="9" t="s">
        <v>14</v>
      </c>
      <c r="C21" s="13">
        <f>SUM(Compositions!$C$16:$C$44)*G21/SUM($G$16:$G$44)</f>
        <v>2.4774311324058029</v>
      </c>
      <c r="D21" s="31">
        <v>154.99</v>
      </c>
      <c r="E21" s="23">
        <v>0.81200000000000006</v>
      </c>
      <c r="F21" s="31">
        <v>149.35</v>
      </c>
      <c r="G21" s="14">
        <v>6.7988000000000007E-2</v>
      </c>
      <c r="H21" s="43">
        <f>L21*SUM(Compositions!$H$16:$H$31)</f>
        <v>9.6656559999999975E-2</v>
      </c>
      <c r="I21" s="7">
        <v>167.01</v>
      </c>
      <c r="J21" s="6">
        <v>0.80400000000000005</v>
      </c>
      <c r="K21" s="31">
        <v>161.35</v>
      </c>
      <c r="L21" s="14">
        <v>6.2764E-2</v>
      </c>
      <c r="N21" s="41">
        <f t="shared" si="0"/>
        <v>3.9014832233151914E-2</v>
      </c>
      <c r="O21" s="38"/>
    </row>
    <row r="22" spans="2:15" x14ac:dyDescent="0.3">
      <c r="B22" s="9" t="s">
        <v>15</v>
      </c>
      <c r="C22" s="13">
        <f>SUM(Compositions!$C$16:$C$44)*G22/SUM($G$16:$G$44)</f>
        <v>2.7038645773779986</v>
      </c>
      <c r="D22" s="31">
        <v>167.18</v>
      </c>
      <c r="E22" s="23">
        <v>0.82599999999999996</v>
      </c>
      <c r="F22" s="31">
        <v>160.71</v>
      </c>
      <c r="G22" s="14">
        <v>7.4202000000000004E-2</v>
      </c>
      <c r="H22" s="43">
        <f>L22*SUM(Compositions!$H$16:$H$31)</f>
        <v>8.2705699999999979E-2</v>
      </c>
      <c r="I22" s="7">
        <v>179.5</v>
      </c>
      <c r="J22" s="6">
        <v>0.81599999999999995</v>
      </c>
      <c r="K22" s="31">
        <v>173.16</v>
      </c>
      <c r="L22" s="14">
        <v>5.3705000000000003E-2</v>
      </c>
      <c r="N22" s="41">
        <f t="shared" si="0"/>
        <v>3.0587959431090168E-2</v>
      </c>
      <c r="O22" s="38"/>
    </row>
    <row r="23" spans="2:15" x14ac:dyDescent="0.3">
      <c r="B23" s="9" t="s">
        <v>16</v>
      </c>
      <c r="C23" s="13">
        <f>SUM(Compositions!$C$16:$C$44)*G23/SUM($G$16:$G$44)</f>
        <v>3.2907914357891928</v>
      </c>
      <c r="D23" s="31">
        <v>182.37</v>
      </c>
      <c r="E23" s="23">
        <v>0.84599999999999997</v>
      </c>
      <c r="F23" s="31">
        <v>173.8</v>
      </c>
      <c r="G23" s="14">
        <v>9.0309E-2</v>
      </c>
      <c r="H23" s="43">
        <f>L23*SUM(Compositions!$H$16:$H$31)</f>
        <v>6.8754839999999984E-2</v>
      </c>
      <c r="I23" s="7">
        <v>193.7</v>
      </c>
      <c r="J23" s="6">
        <v>0.83599999999999997</v>
      </c>
      <c r="K23" s="31">
        <v>186.5</v>
      </c>
      <c r="L23" s="14">
        <v>4.4645999999999998E-2</v>
      </c>
      <c r="N23" s="41">
        <f t="shared" si="0"/>
        <v>2.0893101657021695E-2</v>
      </c>
      <c r="O23" s="38"/>
    </row>
    <row r="24" spans="2:15" x14ac:dyDescent="0.3">
      <c r="B24" s="9" t="s">
        <v>17</v>
      </c>
      <c r="C24" s="13">
        <f>SUM(Compositions!$C$16:$C$44)*G24/SUM($G$16:$G$44)</f>
        <v>3.607448442034507</v>
      </c>
      <c r="D24" s="31">
        <v>202.1</v>
      </c>
      <c r="E24" s="23">
        <v>0.85399999999999998</v>
      </c>
      <c r="F24" s="31">
        <v>191.29</v>
      </c>
      <c r="G24" s="14">
        <v>9.8999000000000004E-2</v>
      </c>
      <c r="H24" s="43">
        <f>L24*SUM(Compositions!$H$16:$H$31)</f>
        <v>4.9822079999999984E-2</v>
      </c>
      <c r="I24" s="7">
        <v>209.27</v>
      </c>
      <c r="J24" s="6">
        <v>0.84</v>
      </c>
      <c r="K24" s="31">
        <v>201.81</v>
      </c>
      <c r="L24" s="14">
        <v>3.2351999999999999E-2</v>
      </c>
      <c r="N24" s="41">
        <f t="shared" si="0"/>
        <v>1.3810891770334389E-2</v>
      </c>
      <c r="O24" s="38"/>
    </row>
    <row r="25" spans="2:15" x14ac:dyDescent="0.3">
      <c r="B25" s="9" t="s">
        <v>18</v>
      </c>
      <c r="C25" s="13">
        <f>SUM(Compositions!$C$16:$C$44)*G25/SUM($G$16:$G$44)</f>
        <v>2.2714401017608359</v>
      </c>
      <c r="D25" s="31">
        <v>221.77</v>
      </c>
      <c r="E25" s="23">
        <v>0.85199999999999998</v>
      </c>
      <c r="F25" s="31">
        <v>213.62</v>
      </c>
      <c r="G25" s="14">
        <v>6.2335000000000002E-2</v>
      </c>
      <c r="H25" s="43">
        <f>L25*SUM(Compositions!$H$16:$H$31)</f>
        <v>3.3879999999999987E-2</v>
      </c>
      <c r="I25" s="7">
        <v>225.18</v>
      </c>
      <c r="J25" s="6">
        <v>0.83899999999999997</v>
      </c>
      <c r="K25" s="31">
        <v>217.76</v>
      </c>
      <c r="L25" s="14">
        <v>2.1999999999999999E-2</v>
      </c>
      <c r="N25" s="41">
        <f t="shared" si="0"/>
        <v>1.4915647554930451E-2</v>
      </c>
      <c r="O25" s="38"/>
    </row>
    <row r="26" spans="2:15" x14ac:dyDescent="0.3">
      <c r="B26" s="9" t="s">
        <v>19</v>
      </c>
      <c r="C26" s="13">
        <f>SUM(Compositions!$C$16:$C$44)*G26/SUM($G$16:$G$44)</f>
        <v>1.6990160613571947</v>
      </c>
      <c r="D26" s="31">
        <v>237.49</v>
      </c>
      <c r="E26" s="23">
        <v>0.83799999999999997</v>
      </c>
      <c r="F26" s="31">
        <v>230.36</v>
      </c>
      <c r="G26" s="14">
        <v>4.6626000000000001E-2</v>
      </c>
      <c r="H26" s="43">
        <f>L26*SUM(Compositions!$H$16:$H$31)</f>
        <v>2.2918279999999992E-2</v>
      </c>
      <c r="I26" s="7">
        <v>241.11</v>
      </c>
      <c r="J26" s="6">
        <v>0.83499999999999996</v>
      </c>
      <c r="K26" s="31">
        <v>233.66</v>
      </c>
      <c r="L26" s="14">
        <v>1.4881999999999999E-2</v>
      </c>
      <c r="N26" s="41">
        <f t="shared" si="0"/>
        <v>1.3489148526172608E-2</v>
      </c>
      <c r="O26" s="38"/>
    </row>
    <row r="27" spans="2:15" x14ac:dyDescent="0.3">
      <c r="B27" s="9" t="s">
        <v>20</v>
      </c>
      <c r="C27" s="13">
        <f>SUM(Compositions!$C$16:$C$44)*G27/SUM($G$16:$G$44)</f>
        <v>1.4123121113988364</v>
      </c>
      <c r="D27" s="31">
        <v>251.85</v>
      </c>
      <c r="E27" s="23">
        <v>0.84599999999999997</v>
      </c>
      <c r="F27" s="31">
        <v>244.97</v>
      </c>
      <c r="G27" s="14">
        <v>3.8758000000000001E-2</v>
      </c>
      <c r="H27" s="43">
        <f>L27*SUM(Compositions!$H$16:$H$31)</f>
        <v>1.4947239999999995E-2</v>
      </c>
      <c r="I27" s="7">
        <v>256.89999999999998</v>
      </c>
      <c r="J27" s="6">
        <v>0.85</v>
      </c>
      <c r="K27" s="31">
        <v>249.64</v>
      </c>
      <c r="L27" s="14">
        <v>9.7059999999999994E-3</v>
      </c>
      <c r="N27" s="41">
        <f t="shared" si="0"/>
        <v>1.0583524618503325E-2</v>
      </c>
      <c r="O27" s="38"/>
    </row>
    <row r="28" spans="2:15" x14ac:dyDescent="0.3">
      <c r="B28" s="9" t="s">
        <v>21</v>
      </c>
      <c r="C28" s="13">
        <f>SUM(Compositions!$C$16:$C$44)*G28/SUM($G$16:$G$44)</f>
        <v>1.286924682343586</v>
      </c>
      <c r="D28" s="31">
        <v>266.39</v>
      </c>
      <c r="E28" s="23">
        <v>0.85099999999999998</v>
      </c>
      <c r="F28" s="31">
        <v>259.07</v>
      </c>
      <c r="G28" s="14">
        <v>3.5317000000000001E-2</v>
      </c>
      <c r="H28" s="43">
        <f>L28*SUM(Compositions!$H$16:$H$31)</f>
        <v>9.9637999999999966E-3</v>
      </c>
      <c r="I28" s="7">
        <v>272.45999999999998</v>
      </c>
      <c r="J28" s="6">
        <v>0.86499999999999999</v>
      </c>
      <c r="K28" s="31">
        <v>265.20999999999998</v>
      </c>
      <c r="L28" s="14">
        <v>6.4700000000000001E-3</v>
      </c>
      <c r="N28" s="41">
        <f t="shared" si="0"/>
        <v>7.7423334377697784E-3</v>
      </c>
      <c r="O28" s="38"/>
    </row>
    <row r="29" spans="2:15" x14ac:dyDescent="0.3">
      <c r="B29" s="9" t="s">
        <v>22</v>
      </c>
      <c r="C29" s="13">
        <f>SUM(Compositions!$C$16:$C$44)*G29/SUM($G$16:$G$44)</f>
        <v>1.0578311727619645</v>
      </c>
      <c r="D29" s="31">
        <v>281.23</v>
      </c>
      <c r="E29" s="23">
        <v>0.871</v>
      </c>
      <c r="F29" s="31">
        <v>274.12</v>
      </c>
      <c r="G29" s="14">
        <v>2.903E-2</v>
      </c>
      <c r="H29" s="43">
        <f>L29*SUM(Compositions!$H$16:$H$31)</f>
        <v>5.5932799999999982E-3</v>
      </c>
      <c r="I29" s="7">
        <v>287.25</v>
      </c>
      <c r="J29" s="6">
        <v>0.873</v>
      </c>
      <c r="K29" s="31">
        <v>280.77</v>
      </c>
      <c r="L29" s="14">
        <v>3.6319999999999998E-3</v>
      </c>
      <c r="N29" s="41">
        <f t="shared" si="0"/>
        <v>5.2874978011813708E-3</v>
      </c>
      <c r="O29" s="38"/>
    </row>
    <row r="30" spans="2:15" x14ac:dyDescent="0.3">
      <c r="B30" s="9" t="s">
        <v>23</v>
      </c>
      <c r="C30" s="13">
        <f>SUM(Compositions!$C$16:$C$44)*G30/SUM($G$16:$G$44)</f>
        <v>0.84564547110874655</v>
      </c>
      <c r="D30" s="31">
        <v>295.45</v>
      </c>
      <c r="E30" s="23">
        <v>0.878</v>
      </c>
      <c r="F30" s="31">
        <v>288.74</v>
      </c>
      <c r="G30" s="14">
        <v>2.3206999999999998E-2</v>
      </c>
      <c r="H30" s="43">
        <f>L30*SUM(Compositions!$H$16:$H$31)</f>
        <v>3.7452799999999993E-3</v>
      </c>
      <c r="I30" s="7">
        <v>300.83</v>
      </c>
      <c r="J30" s="6">
        <v>0.876</v>
      </c>
      <c r="K30" s="31">
        <v>294.58</v>
      </c>
      <c r="L30" s="14">
        <v>2.4320000000000001E-3</v>
      </c>
      <c r="N30" s="41">
        <f t="shared" si="0"/>
        <v>4.428900914102302E-3</v>
      </c>
      <c r="O30" s="38"/>
    </row>
    <row r="31" spans="2:15" x14ac:dyDescent="0.3">
      <c r="B31" s="9" t="s">
        <v>24</v>
      </c>
      <c r="C31" s="13">
        <f>SUM(Compositions!$C$16:$C$44)*G31/SUM($G$16:$G$44)</f>
        <v>0.68902961232366466</v>
      </c>
      <c r="D31" s="31">
        <v>308.94</v>
      </c>
      <c r="E31" s="23">
        <v>0.88400000000000001</v>
      </c>
      <c r="F31" s="31">
        <v>302.52999999999997</v>
      </c>
      <c r="G31" s="14">
        <v>1.8908999999999999E-2</v>
      </c>
      <c r="H31" s="43">
        <f>L31*SUM(Compositions!$H$16:$H$31)</f>
        <v>2.573339999999999E-3</v>
      </c>
      <c r="I31" s="7">
        <v>312.25</v>
      </c>
      <c r="J31" s="6">
        <v>0.878</v>
      </c>
      <c r="K31" s="31">
        <v>307.87</v>
      </c>
      <c r="L31" s="14">
        <v>1.671E-3</v>
      </c>
      <c r="N31" s="41">
        <f t="shared" si="0"/>
        <v>3.7347306327252575E-3</v>
      </c>
      <c r="O31" s="38"/>
    </row>
    <row r="32" spans="2:15" x14ac:dyDescent="0.3">
      <c r="B32" s="9" t="s">
        <v>25</v>
      </c>
      <c r="C32" s="13">
        <f>SUM(Compositions!$C$16:$C$44)*G32/SUM($G$16:$G$44)</f>
        <v>0.55679160591811294</v>
      </c>
      <c r="D32" s="31">
        <v>321.77</v>
      </c>
      <c r="E32" s="23">
        <v>0.88900000000000001</v>
      </c>
      <c r="F32" s="31">
        <v>315.70999999999998</v>
      </c>
      <c r="G32" s="14">
        <v>1.528E-2</v>
      </c>
      <c r="H32" s="43">
        <f>L32*SUM(Compositions!$H$16:$H$31)</f>
        <v>1.7617599999999996E-3</v>
      </c>
      <c r="I32" s="7">
        <v>323.55</v>
      </c>
      <c r="J32" s="7"/>
      <c r="K32" s="39">
        <v>317</v>
      </c>
      <c r="L32" s="14">
        <v>1.1440000000000001E-3</v>
      </c>
      <c r="N32" s="41">
        <f t="shared" si="0"/>
        <v>3.164128160831327E-3</v>
      </c>
    </row>
    <row r="33" spans="2:14" x14ac:dyDescent="0.3">
      <c r="B33" s="9" t="s">
        <v>26</v>
      </c>
      <c r="C33" s="13">
        <f>SUM(Compositions!$C$16:$C$44)*G33/SUM($G$16:$G$44)</f>
        <v>0.46853576367114508</v>
      </c>
      <c r="D33" s="31">
        <v>334.09</v>
      </c>
      <c r="E33" s="23">
        <v>0.89300000000000002</v>
      </c>
      <c r="F33" s="31">
        <v>328.15</v>
      </c>
      <c r="G33" s="14">
        <v>1.2858E-2</v>
      </c>
      <c r="H33" s="43">
        <f>L33*SUM(Compositions!$H$16:$H$31)</f>
        <v>1.2027399999999997E-3</v>
      </c>
      <c r="I33" s="7">
        <v>337.55</v>
      </c>
      <c r="J33" s="7"/>
      <c r="K33" s="39">
        <v>331</v>
      </c>
      <c r="L33" s="14">
        <v>7.8100000000000001E-4</v>
      </c>
      <c r="N33" s="41">
        <f t="shared" si="0"/>
        <v>2.567018557081112E-3</v>
      </c>
    </row>
    <row r="34" spans="2:14" x14ac:dyDescent="0.3">
      <c r="B34" s="9" t="s">
        <v>27</v>
      </c>
      <c r="C34" s="13">
        <f>SUM(Compositions!$C$16:$C$44)*G34/SUM($G$16:$G$44)</f>
        <v>0.38632883546752839</v>
      </c>
      <c r="D34" s="31">
        <v>346.02</v>
      </c>
      <c r="E34" s="23">
        <v>0.89700000000000002</v>
      </c>
      <c r="F34" s="31">
        <v>340.33</v>
      </c>
      <c r="G34" s="14">
        <v>1.0602E-2</v>
      </c>
      <c r="H34" s="43">
        <f>L34*SUM(Compositions!$H$16:$H$31)</f>
        <v>8.1927999999999981E-4</v>
      </c>
      <c r="I34" s="7">
        <v>351.55</v>
      </c>
      <c r="J34" s="7"/>
      <c r="K34" s="39">
        <v>345</v>
      </c>
      <c r="L34" s="14">
        <v>5.3200000000000003E-4</v>
      </c>
      <c r="N34" s="41">
        <f t="shared" si="0"/>
        <v>2.1206804276168553E-3</v>
      </c>
    </row>
    <row r="35" spans="2:14" x14ac:dyDescent="0.3">
      <c r="B35" s="9" t="s">
        <v>28</v>
      </c>
      <c r="C35" s="13">
        <f>SUM(Compositions!$C$16:$C$44)*G35/SUM($G$16:$G$44)</f>
        <v>0.33075899259939212</v>
      </c>
      <c r="D35" s="31">
        <v>357.64</v>
      </c>
      <c r="E35" s="23">
        <v>0.9</v>
      </c>
      <c r="F35" s="31">
        <v>351.99</v>
      </c>
      <c r="G35" s="14">
        <v>9.077E-3</v>
      </c>
      <c r="H35" s="43">
        <f>L35*SUM(Compositions!$H$16:$H$31)</f>
        <v>5.5747999999999985E-4</v>
      </c>
      <c r="I35" s="7">
        <v>365.54</v>
      </c>
      <c r="J35" s="7"/>
      <c r="K35" s="39">
        <v>359</v>
      </c>
      <c r="L35" s="14">
        <v>3.6200000000000002E-4</v>
      </c>
      <c r="N35" s="41">
        <f t="shared" si="0"/>
        <v>1.6854568204445076E-3</v>
      </c>
    </row>
    <row r="36" spans="2:14" x14ac:dyDescent="0.3">
      <c r="B36" s="9" t="s">
        <v>29</v>
      </c>
      <c r="C36" s="13">
        <f>SUM(Compositions!$C$16:$C$44)*G36/SUM($G$16:$G$44)</f>
        <v>0.27839580295905647</v>
      </c>
      <c r="D36" s="31">
        <v>369.06</v>
      </c>
      <c r="E36" s="23">
        <v>0.90300000000000002</v>
      </c>
      <c r="F36" s="31">
        <v>363.56</v>
      </c>
      <c r="G36" s="14">
        <v>7.6400000000000001E-3</v>
      </c>
      <c r="H36" s="43">
        <f>L36*SUM(Compositions!$H$16:$H$31)</f>
        <v>3.772999999999999E-4</v>
      </c>
      <c r="I36" s="7">
        <v>379.54</v>
      </c>
      <c r="J36" s="7"/>
      <c r="K36" s="39">
        <v>373</v>
      </c>
      <c r="L36" s="14">
        <v>2.4499999999999999E-4</v>
      </c>
      <c r="N36" s="41">
        <f t="shared" si="0"/>
        <v>1.3552646842721592E-3</v>
      </c>
    </row>
    <row r="37" spans="2:14" x14ac:dyDescent="0.3">
      <c r="B37" s="9" t="s">
        <v>30</v>
      </c>
      <c r="C37" s="13">
        <f>SUM(Compositions!$C$16:$C$44)*G37/SUM($G$16:$G$44)</f>
        <v>0.25015539100967571</v>
      </c>
      <c r="D37" s="31">
        <v>380.55</v>
      </c>
      <c r="E37" s="23">
        <v>0.90600000000000003</v>
      </c>
      <c r="F37" s="31">
        <v>374.83</v>
      </c>
      <c r="G37" s="14">
        <v>6.8649999999999996E-3</v>
      </c>
      <c r="H37" s="43">
        <f>L37*SUM(Compositions!$H$16:$H$31)</f>
        <v>2.556399999999999E-4</v>
      </c>
      <c r="I37" s="7">
        <v>393.54</v>
      </c>
      <c r="J37" s="7"/>
      <c r="K37" s="39">
        <v>387</v>
      </c>
      <c r="L37" s="14">
        <v>1.66E-4</v>
      </c>
      <c r="N37" s="41">
        <f t="shared" si="0"/>
        <v>1.0219248082889089E-3</v>
      </c>
    </row>
    <row r="38" spans="2:14" x14ac:dyDescent="0.3">
      <c r="B38" s="9" t="s">
        <v>31</v>
      </c>
      <c r="C38" s="13">
        <f>SUM(Compositions!$C$16:$C$44)*G38/SUM($G$16:$G$44)</f>
        <v>0.23310182611637228</v>
      </c>
      <c r="D38" s="31">
        <v>392.82</v>
      </c>
      <c r="E38" s="23">
        <v>0.90800000000000003</v>
      </c>
      <c r="F38" s="31">
        <v>386.58</v>
      </c>
      <c r="G38" s="14">
        <v>6.3969999999999999E-3</v>
      </c>
      <c r="H38" s="43">
        <f>L38*SUM(Compositions!$H$16:$H$31)</f>
        <v>1.7247999999999995E-4</v>
      </c>
      <c r="I38" s="7">
        <v>407.54</v>
      </c>
      <c r="J38" s="7"/>
      <c r="K38" s="39">
        <v>401</v>
      </c>
      <c r="L38" s="14">
        <v>1.12E-4</v>
      </c>
      <c r="N38" s="41">
        <f t="shared" si="0"/>
        <v>7.3993414326103187E-4</v>
      </c>
    </row>
    <row r="39" spans="2:14" x14ac:dyDescent="0.3">
      <c r="B39" s="9" t="s">
        <v>37</v>
      </c>
      <c r="C39" s="13">
        <f>SUM(Compositions!$C$16:$C$44)*G39/SUM($G$16:$G$44)</f>
        <v>0.19637107096156484</v>
      </c>
      <c r="D39" s="31">
        <v>405.66</v>
      </c>
      <c r="E39" s="23">
        <v>0.91</v>
      </c>
      <c r="F39" s="31">
        <v>399.43</v>
      </c>
      <c r="G39" s="14">
        <v>5.3889999999999997E-3</v>
      </c>
      <c r="H39" s="43">
        <f>L39*SUM(Compositions!$H$16:$H$31)</f>
        <v>1.1703999999999998E-4</v>
      </c>
      <c r="I39" s="7">
        <v>421.54</v>
      </c>
      <c r="J39" s="7"/>
      <c r="K39" s="39">
        <v>415</v>
      </c>
      <c r="L39" s="14">
        <v>7.6000000000000004E-5</v>
      </c>
      <c r="N39" s="41">
        <f t="shared" si="0"/>
        <v>5.9601447110765057E-4</v>
      </c>
    </row>
    <row r="40" spans="2:14" x14ac:dyDescent="0.3">
      <c r="B40" s="9" t="s">
        <v>38</v>
      </c>
      <c r="C40" s="13">
        <f>SUM(Compositions!$C$16:$C$44)*G40/SUM($G$16:$G$44)</f>
        <v>0.17148306920488479</v>
      </c>
      <c r="D40" s="31">
        <v>418.71</v>
      </c>
      <c r="E40" s="23">
        <v>0.91200000000000003</v>
      </c>
      <c r="F40" s="31">
        <v>412.25</v>
      </c>
      <c r="G40" s="14">
        <v>4.7060000000000001E-3</v>
      </c>
      <c r="H40" s="43">
        <f>L40*SUM(Compositions!$H$16:$H$31)</f>
        <v>7.8539999999999976E-5</v>
      </c>
      <c r="I40" s="7">
        <v>435.53</v>
      </c>
      <c r="J40" s="7"/>
      <c r="K40" s="39">
        <v>429</v>
      </c>
      <c r="L40" s="14">
        <v>5.1E-5</v>
      </c>
      <c r="N40" s="41">
        <f t="shared" si="0"/>
        <v>4.5800439870925005E-4</v>
      </c>
    </row>
    <row r="41" spans="2:14" x14ac:dyDescent="0.3">
      <c r="B41" s="9" t="s">
        <v>39</v>
      </c>
      <c r="C41" s="13">
        <f>SUM(Compositions!$C$16:$C$44)*G41/SUM($G$16:$G$44)</f>
        <v>0.1572717651271319</v>
      </c>
      <c r="D41" s="31">
        <v>432.69</v>
      </c>
      <c r="E41" s="23">
        <v>0.91400000000000003</v>
      </c>
      <c r="F41" s="31">
        <v>425.57</v>
      </c>
      <c r="G41" s="14">
        <v>4.3160000000000004E-3</v>
      </c>
      <c r="H41" s="43">
        <f>L41*SUM(Compositions!$H$16:$H$31)</f>
        <v>5.2359999999999987E-5</v>
      </c>
      <c r="I41" s="7">
        <v>449.53</v>
      </c>
      <c r="J41" s="7"/>
      <c r="K41" s="39">
        <v>443</v>
      </c>
      <c r="L41" s="14">
        <v>3.4E-5</v>
      </c>
      <c r="N41" s="41">
        <f t="shared" si="0"/>
        <v>3.3292689223443482E-4</v>
      </c>
    </row>
    <row r="42" spans="2:14" x14ac:dyDescent="0.3">
      <c r="B42" s="9" t="s">
        <v>40</v>
      </c>
      <c r="C42" s="13">
        <f>SUM(Compositions!$C$16:$C$44)*G42/SUM($G$16:$G$44)</f>
        <v>0.14357061042652913</v>
      </c>
      <c r="D42" s="31">
        <v>448.3</v>
      </c>
      <c r="E42" s="23">
        <v>0.91600000000000004</v>
      </c>
      <c r="F42" s="31">
        <v>440.3</v>
      </c>
      <c r="G42" s="14">
        <v>3.9399999999999999E-3</v>
      </c>
      <c r="H42" s="43">
        <f>L42*SUM(Compositions!$H$16:$H$31)</f>
        <v>3.541999999999999E-5</v>
      </c>
      <c r="I42" s="7">
        <v>463.53</v>
      </c>
      <c r="J42" s="7"/>
      <c r="K42" s="39">
        <v>457</v>
      </c>
      <c r="L42" s="14">
        <v>2.3E-5</v>
      </c>
      <c r="N42" s="41">
        <f t="shared" si="0"/>
        <v>2.467078735318593E-4</v>
      </c>
    </row>
    <row r="43" spans="2:14" x14ac:dyDescent="0.3">
      <c r="B43" s="9" t="s">
        <v>41</v>
      </c>
      <c r="C43" s="13">
        <f>SUM(Compositions!$C$16:$C$44)*G43/SUM($G$16:$G$44)</f>
        <v>0.12939574559000122</v>
      </c>
      <c r="D43" s="31">
        <v>466.04</v>
      </c>
      <c r="E43" s="23">
        <v>0.91700000000000004</v>
      </c>
      <c r="F43" s="31">
        <v>456.91</v>
      </c>
      <c r="G43" s="14">
        <v>3.5509999999999999E-3</v>
      </c>
      <c r="H43" s="43">
        <f>L43*SUM(Compositions!$H$16:$H$31)</f>
        <v>2.4639999999999991E-5</v>
      </c>
      <c r="I43" s="7">
        <v>477.53</v>
      </c>
      <c r="J43" s="7"/>
      <c r="K43" s="39">
        <v>471</v>
      </c>
      <c r="L43" s="14">
        <v>1.5999999999999999E-5</v>
      </c>
      <c r="N43" s="41">
        <f t="shared" si="0"/>
        <v>1.9042357140607562E-4</v>
      </c>
    </row>
    <row r="44" spans="2:14" ht="15" thickBot="1" x14ac:dyDescent="0.35">
      <c r="B44" s="9" t="s">
        <v>42</v>
      </c>
      <c r="C44" s="15">
        <f>SUM(Compositions!$C$16:$C$44)*G44/SUM($G$16:$G$44)</f>
        <v>0.4218570956619106</v>
      </c>
      <c r="D44" s="33">
        <v>545.9</v>
      </c>
      <c r="E44" s="24">
        <v>0.91800000000000004</v>
      </c>
      <c r="F44" s="31">
        <v>476</v>
      </c>
      <c r="G44" s="21">
        <v>1.1577E-2</v>
      </c>
      <c r="H44" s="44">
        <f>L44*SUM(Compositions!$H$16:$H$31)</f>
        <v>5.0819999999999991E-5</v>
      </c>
      <c r="I44" s="16">
        <v>519.26</v>
      </c>
      <c r="J44" s="16"/>
      <c r="K44" s="39">
        <v>485</v>
      </c>
      <c r="L44" s="21">
        <v>3.3000000000000003E-5</v>
      </c>
      <c r="N44" s="41">
        <f t="shared" si="0"/>
        <v>1.2046733484537313E-4</v>
      </c>
    </row>
  </sheetData>
  <mergeCells count="2">
    <mergeCell ref="C6:G6"/>
    <mergeCell ref="H6:L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</vt:vector>
  </HeadingPairs>
  <TitlesOfParts>
    <vt:vector size="6" baseType="lpstr">
      <vt:lpstr>Compositions</vt:lpstr>
      <vt:lpstr>Gamma-Fit</vt:lpstr>
      <vt:lpstr>z(M)</vt:lpstr>
      <vt:lpstr>z(M)-Oil</vt:lpstr>
      <vt:lpstr>z(M)-Gas</vt:lpstr>
      <vt:lpstr>K(M)</vt:lpstr>
    </vt:vector>
  </TitlesOfParts>
  <Company>Schlumberger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njia</dc:creator>
  <cp:lastModifiedBy>Curtis Hays Whitson</cp:lastModifiedBy>
  <cp:lastPrinted>2011-05-19T21:40:57Z</cp:lastPrinted>
  <dcterms:created xsi:type="dcterms:W3CDTF">2011-05-19T21:30:46Z</dcterms:created>
  <dcterms:modified xsi:type="dcterms:W3CDTF">2016-03-04T15:19:58Z</dcterms:modified>
</cp:coreProperties>
</file>