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ntnu\PVT-Courses-NTNU\TPG4145-2016\Home-Work-Problems\Problem-3\"/>
    </mc:Choice>
  </mc:AlternateContent>
  <bookViews>
    <workbookView xWindow="360" yWindow="108" windowWidth="15312" windowHeight="8760"/>
  </bookViews>
  <sheets>
    <sheet name="Compositions" sheetId="6" r:id="rId1"/>
    <sheet name="RO-zi(Mi)" sheetId="10" r:id="rId2"/>
    <sheet name="RG-zi(Mi)" sheetId="11" r:id="rId3"/>
  </sheets>
  <calcPr calcId="152511" concurrentCalc="0"/>
</workbook>
</file>

<file path=xl/calcChain.xml><?xml version="1.0" encoding="utf-8"?>
<calcChain xmlns="http://schemas.openxmlformats.org/spreadsheetml/2006/main">
  <c r="T17" i="6" l="1"/>
  <c r="T16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3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16" i="6"/>
  <c r="T9" i="6"/>
  <c r="T10" i="6"/>
  <c r="T11" i="6"/>
  <c r="T12" i="6"/>
  <c r="T13" i="6"/>
  <c r="T14" i="6"/>
  <c r="T15" i="6"/>
  <c r="T8" i="6"/>
  <c r="U43" i="6"/>
  <c r="V41" i="6"/>
  <c r="U41" i="6"/>
  <c r="T41" i="6"/>
  <c r="P17" i="6"/>
  <c r="P16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3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16" i="6"/>
  <c r="Q43" i="6"/>
  <c r="Q41" i="6"/>
  <c r="P8" i="6"/>
  <c r="P9" i="6"/>
  <c r="P10" i="6"/>
  <c r="P11" i="6"/>
  <c r="P12" i="6"/>
  <c r="P13" i="6"/>
  <c r="P14" i="6"/>
  <c r="P15" i="6"/>
  <c r="R41" i="6"/>
  <c r="R43" i="6"/>
  <c r="J43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16" i="6"/>
  <c r="E43" i="6"/>
  <c r="K43" i="6"/>
  <c r="K41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3" i="6"/>
  <c r="F41" i="6"/>
  <c r="P41" i="6"/>
  <c r="J41" i="6"/>
  <c r="E53" i="6"/>
  <c r="G53" i="6"/>
  <c r="G39" i="6"/>
  <c r="L9" i="6"/>
  <c r="L10" i="6"/>
  <c r="L11" i="6"/>
  <c r="L12" i="6"/>
  <c r="L13" i="6"/>
  <c r="L14" i="6"/>
  <c r="L15" i="6"/>
  <c r="L8" i="6"/>
  <c r="G9" i="6"/>
  <c r="G10" i="6"/>
  <c r="G11" i="6"/>
  <c r="G12" i="6"/>
  <c r="G13" i="6"/>
  <c r="G14" i="6"/>
  <c r="G15" i="6"/>
  <c r="G8" i="6"/>
  <c r="L41" i="6"/>
  <c r="G41" i="6"/>
  <c r="B41" i="6"/>
  <c r="L43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M43" i="6"/>
  <c r="G43" i="6"/>
  <c r="D43" i="6"/>
  <c r="C43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6" i="6"/>
  <c r="E41" i="6"/>
  <c r="D41" i="6"/>
  <c r="C41" i="6"/>
  <c r="I47" i="6"/>
  <c r="I48" i="6"/>
  <c r="I49" i="6"/>
  <c r="I50" i="6"/>
  <c r="I51" i="6"/>
  <c r="I46" i="6"/>
  <c r="V43" i="6"/>
  <c r="H53" i="6"/>
  <c r="H39" i="6"/>
  <c r="I39" i="6"/>
  <c r="H43" i="6"/>
</calcChain>
</file>

<file path=xl/comments1.xml><?xml version="1.0" encoding="utf-8"?>
<comments xmlns="http://schemas.openxmlformats.org/spreadsheetml/2006/main">
  <authors>
    <author>Curtis Hays Whitson</author>
  </authors>
  <commentList>
    <comment ref="E39" authorId="0" shapeId="0">
      <text>
        <r>
          <rPr>
            <sz val="9"/>
            <color indexed="81"/>
            <rFont val="Tahoma"/>
            <family val="2"/>
          </rPr>
          <t xml:space="preserve">.195
.170
.156
.143
.130
.118
</t>
        </r>
      </text>
    </comment>
  </commentList>
</comments>
</file>

<file path=xl/sharedStrings.xml><?xml version="1.0" encoding="utf-8"?>
<sst xmlns="http://schemas.openxmlformats.org/spreadsheetml/2006/main" count="81" uniqueCount="67">
  <si>
    <t xml:space="preserve"> Component </t>
  </si>
  <si>
    <t xml:space="preserve"> MW </t>
  </si>
  <si>
    <t xml:space="preserve">  </t>
  </si>
  <si>
    <t xml:space="preserve"> C1 </t>
  </si>
  <si>
    <t xml:space="preserve"> C2 </t>
  </si>
  <si>
    <t xml:space="preserve"> C3 </t>
  </si>
  <si>
    <t xml:space="preserve"> i-C4 </t>
  </si>
  <si>
    <t xml:space="preserve"> n-C4 </t>
  </si>
  <si>
    <t xml:space="preserve"> i-C5 </t>
  </si>
  <si>
    <t xml:space="preserve"> n-C5 </t>
  </si>
  <si>
    <t xml:space="preserve"> C6 </t>
  </si>
  <si>
    <t xml:space="preserve"> C7 </t>
  </si>
  <si>
    <t xml:space="preserve"> C8 </t>
  </si>
  <si>
    <t xml:space="preserve"> C9 </t>
  </si>
  <si>
    <t xml:space="preserve"> C10 </t>
  </si>
  <si>
    <t xml:space="preserve"> C11 </t>
  </si>
  <si>
    <t xml:space="preserve"> C12 </t>
  </si>
  <si>
    <t xml:space="preserve"> C13 </t>
  </si>
  <si>
    <t xml:space="preserve"> C14 </t>
  </si>
  <si>
    <t xml:space="preserve"> C15 </t>
  </si>
  <si>
    <t xml:space="preserve"> C16 </t>
  </si>
  <si>
    <t xml:space="preserve"> C17 </t>
  </si>
  <si>
    <t xml:space="preserve"> C18 </t>
  </si>
  <si>
    <t xml:space="preserve"> C19 </t>
  </si>
  <si>
    <t xml:space="preserve"> C20 </t>
  </si>
  <si>
    <t xml:space="preserve"> C21 </t>
  </si>
  <si>
    <t xml:space="preserve"> C22 </t>
  </si>
  <si>
    <t xml:space="preserve"> C23 </t>
  </si>
  <si>
    <t xml:space="preserve"> C24 </t>
  </si>
  <si>
    <t xml:space="preserve"> C25 </t>
  </si>
  <si>
    <t xml:space="preserve"> C26 </t>
  </si>
  <si>
    <t xml:space="preserve"> C27 </t>
  </si>
  <si>
    <t xml:space="preserve"> C28 </t>
  </si>
  <si>
    <t xml:space="preserve"> C29 </t>
  </si>
  <si>
    <t xml:space="preserve"> C30+ </t>
  </si>
  <si>
    <t>Oil Based Mud (OBM)</t>
  </si>
  <si>
    <t>Reservoir Oil</t>
  </si>
  <si>
    <t>Reservoir Gas</t>
  </si>
  <si>
    <t>C30</t>
  </si>
  <si>
    <t>C31</t>
  </si>
  <si>
    <t>C32</t>
  </si>
  <si>
    <t>C33</t>
  </si>
  <si>
    <t>C34</t>
  </si>
  <si>
    <t>C35+</t>
  </si>
  <si>
    <t>MW</t>
  </si>
  <si>
    <t>SG</t>
  </si>
  <si>
    <t>mol-%</t>
  </si>
  <si>
    <t>wt-%</t>
  </si>
  <si>
    <t>MW/SG</t>
  </si>
  <si>
    <t>C30+</t>
  </si>
  <si>
    <t>C7+</t>
  </si>
  <si>
    <t>Total / Average</t>
  </si>
  <si>
    <t>Contaminated Reservoir Oil</t>
  </si>
  <si>
    <t>zRGi</t>
  </si>
  <si>
    <t>zROi</t>
  </si>
  <si>
    <t>wobmi</t>
  </si>
  <si>
    <t>xobmi</t>
  </si>
  <si>
    <t>fobm</t>
  </si>
  <si>
    <t>zROi(C7+)</t>
  </si>
  <si>
    <t>zRGi(C7+)</t>
  </si>
  <si>
    <t>zSOi(C7+)</t>
  </si>
  <si>
    <t>zSOi</t>
  </si>
  <si>
    <t>zSGi</t>
  </si>
  <si>
    <t>zSGi(C7+)</t>
  </si>
  <si>
    <t>Contaminated Reservoir Gas</t>
  </si>
  <si>
    <t>Hoffman, Crump, Hocott Compositions</t>
  </si>
  <si>
    <t>Artificially contaminated with OBM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</si>
</sst>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5" fontId="1" fillId="0" borderId="0" xfId="0" applyNumberFormat="1" applyFont="1" applyFill="1"/>
    <xf numFmtId="1" fontId="1" fillId="0" borderId="1" xfId="0" applyNumberFormat="1" applyFont="1" applyFill="1" applyBorder="1" applyAlignment="1">
      <alignment horizontal="right"/>
    </xf>
    <xf numFmtId="1" fontId="1" fillId="0" borderId="0" xfId="0" applyNumberFormat="1" applyFont="1" applyFill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/>
    <xf numFmtId="165" fontId="1" fillId="0" borderId="1" xfId="0" applyNumberFormat="1" applyFont="1" applyFill="1" applyBorder="1" applyAlignment="1"/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/>
    <xf numFmtId="165" fontId="6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165" fontId="6" fillId="0" borderId="0" xfId="0" applyNumberFormat="1" applyFont="1" applyFill="1"/>
    <xf numFmtId="1" fontId="6" fillId="0" borderId="0" xfId="0" applyNumberFormat="1" applyFont="1" applyFill="1"/>
    <xf numFmtId="164" fontId="6" fillId="0" borderId="0" xfId="0" applyNumberFormat="1" applyFont="1" applyFill="1"/>
    <xf numFmtId="165" fontId="7" fillId="0" borderId="1" xfId="0" applyNumberFormat="1" applyFont="1" applyFill="1" applyBorder="1" applyAlignment="1"/>
    <xf numFmtId="1" fontId="7" fillId="0" borderId="1" xfId="0" applyNumberFormat="1" applyFont="1" applyFill="1" applyBorder="1" applyAlignment="1"/>
    <xf numFmtId="0" fontId="1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1" fillId="0" borderId="0" xfId="0" applyFont="1" applyFill="1" applyBorder="1"/>
    <xf numFmtId="166" fontId="6" fillId="0" borderId="1" xfId="0" applyNumberFormat="1" applyFont="1" applyFill="1" applyBorder="1" applyAlignment="1"/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HCH Reservoir Oil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04391223370163"/>
          <c:y val="8.5574741894826292E-2"/>
          <c:w val="0.85326527556502063"/>
          <c:h val="0.7788698623472059"/>
        </c:manualLayout>
      </c:layout>
      <c:scatterChart>
        <c:scatterStyle val="lineMarker"/>
        <c:varyColors val="0"/>
        <c:ser>
          <c:idx val="0"/>
          <c:order val="0"/>
          <c:tx>
            <c:v>OBM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Compositions!$B$16:$B$39</c:f>
              <c:numCache>
                <c:formatCode>0</c:formatCode>
                <c:ptCount val="24"/>
                <c:pt idx="0">
                  <c:v>96</c:v>
                </c:pt>
                <c:pt idx="1">
                  <c:v>107</c:v>
                </c:pt>
                <c:pt idx="2">
                  <c:v>121</c:v>
                </c:pt>
                <c:pt idx="3">
                  <c:v>134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580</c:v>
                </c:pt>
              </c:numCache>
            </c:numRef>
          </c:xVal>
          <c:yVal>
            <c:numRef>
              <c:f>Compositions!$D$16:$D$39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00">
                  <c:v>2.196E-2</c:v>
                </c:pt>
                <c:pt idx="4" formatCode="0.0000">
                  <c:v>0.33489999999999998</c:v>
                </c:pt>
                <c:pt idx="5" formatCode="0.0000">
                  <c:v>4.4545000000000003</c:v>
                </c:pt>
                <c:pt idx="6" formatCode="0.0000">
                  <c:v>12.1105</c:v>
                </c:pt>
                <c:pt idx="7" formatCode="0.0000">
                  <c:v>16.725999999999999</c:v>
                </c:pt>
                <c:pt idx="8" formatCode="0.0000">
                  <c:v>17.8795</c:v>
                </c:pt>
                <c:pt idx="9" formatCode="0.0000">
                  <c:v>17.3428</c:v>
                </c:pt>
                <c:pt idx="10" formatCode="0.0000">
                  <c:v>17.1816</c:v>
                </c:pt>
                <c:pt idx="11" formatCode="0.0000">
                  <c:v>10.4817</c:v>
                </c:pt>
                <c:pt idx="12" formatCode="0.0000">
                  <c:v>2.9409999999999998</c:v>
                </c:pt>
                <c:pt idx="13" formatCode="0.0000">
                  <c:v>0.42620000000000002</c:v>
                </c:pt>
                <c:pt idx="14" formatCode="0.0000">
                  <c:v>7.1559999999999999E-2</c:v>
                </c:pt>
                <c:pt idx="15" formatCode="0.0000">
                  <c:v>1.346E-2</c:v>
                </c:pt>
                <c:pt idx="16" formatCode="0.0000">
                  <c:v>5.032E-3</c:v>
                </c:pt>
                <c:pt idx="17" formatCode="0.0000">
                  <c:v>6.1570000000000001E-3</c:v>
                </c:pt>
                <c:pt idx="18" formatCode="0.0000">
                  <c:v>2.0920000000000001E-3</c:v>
                </c:pt>
                <c:pt idx="19" formatCode="0.0000">
                  <c:v>1.0690000000000001E-3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Reservoir Oil</c:v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Compositions!$G$8:$G$39</c:f>
              <c:numCache>
                <c:formatCode>0.00</c:formatCode>
                <c:ptCount val="32"/>
                <c:pt idx="0">
                  <c:v>16.04</c:v>
                </c:pt>
                <c:pt idx="1">
                  <c:v>30.07</c:v>
                </c:pt>
                <c:pt idx="2">
                  <c:v>44.1</c:v>
                </c:pt>
                <c:pt idx="3">
                  <c:v>58.12</c:v>
                </c:pt>
                <c:pt idx="4">
                  <c:v>58.12</c:v>
                </c:pt>
                <c:pt idx="5">
                  <c:v>72.150000000000006</c:v>
                </c:pt>
                <c:pt idx="6">
                  <c:v>72.150000000000006</c:v>
                </c:pt>
                <c:pt idx="7">
                  <c:v>84</c:v>
                </c:pt>
                <c:pt idx="8" formatCode="General">
                  <c:v>99</c:v>
                </c:pt>
                <c:pt idx="9" formatCode="General">
                  <c:v>110</c:v>
                </c:pt>
                <c:pt idx="10" formatCode="General">
                  <c:v>121</c:v>
                </c:pt>
                <c:pt idx="11" formatCode="General">
                  <c:v>132</c:v>
                </c:pt>
                <c:pt idx="12" formatCode="General">
                  <c:v>145</c:v>
                </c:pt>
                <c:pt idx="13" formatCode="General">
                  <c:v>158</c:v>
                </c:pt>
                <c:pt idx="14" formatCode="General">
                  <c:v>172</c:v>
                </c:pt>
                <c:pt idx="15" formatCode="General">
                  <c:v>186</c:v>
                </c:pt>
                <c:pt idx="16" formatCode="General">
                  <c:v>203</c:v>
                </c:pt>
                <c:pt idx="17" formatCode="General">
                  <c:v>222</c:v>
                </c:pt>
                <c:pt idx="18" formatCode="General">
                  <c:v>238</c:v>
                </c:pt>
                <c:pt idx="19" formatCode="General">
                  <c:v>252</c:v>
                </c:pt>
                <c:pt idx="20" formatCode="General">
                  <c:v>266</c:v>
                </c:pt>
                <c:pt idx="21" formatCode="General">
                  <c:v>279</c:v>
                </c:pt>
                <c:pt idx="22" formatCode="0">
                  <c:v>290</c:v>
                </c:pt>
                <c:pt idx="23" formatCode="0">
                  <c:v>301</c:v>
                </c:pt>
                <c:pt idx="24" formatCode="0">
                  <c:v>315</c:v>
                </c:pt>
                <c:pt idx="25" formatCode="0">
                  <c:v>329</c:v>
                </c:pt>
                <c:pt idx="26" formatCode="0">
                  <c:v>343</c:v>
                </c:pt>
                <c:pt idx="27" formatCode="0">
                  <c:v>357</c:v>
                </c:pt>
                <c:pt idx="28" formatCode="0">
                  <c:v>371</c:v>
                </c:pt>
                <c:pt idx="29" formatCode="0">
                  <c:v>385</c:v>
                </c:pt>
                <c:pt idx="30" formatCode="0">
                  <c:v>399</c:v>
                </c:pt>
                <c:pt idx="31" formatCode="0">
                  <c:v>444.02412280701759</c:v>
                </c:pt>
              </c:numCache>
            </c:numRef>
          </c:xVal>
          <c:yVal>
            <c:numRef>
              <c:f>Compositions!$F$8:$F$39</c:f>
              <c:numCache>
                <c:formatCode>0.000</c:formatCode>
                <c:ptCount val="32"/>
                <c:pt idx="8">
                  <c:v>7.138979370249726</c:v>
                </c:pt>
                <c:pt idx="9">
                  <c:v>6.3517915309446229</c:v>
                </c:pt>
                <c:pt idx="10">
                  <c:v>6.3789359391965244</c:v>
                </c:pt>
                <c:pt idx="11">
                  <c:v>6.0803474484256226</c:v>
                </c:pt>
                <c:pt idx="12">
                  <c:v>6.5472312703583047</c:v>
                </c:pt>
                <c:pt idx="13">
                  <c:v>6.669381107491855</c:v>
                </c:pt>
                <c:pt idx="14">
                  <c:v>7.2122692725298574</c:v>
                </c:pt>
                <c:pt idx="15">
                  <c:v>8.8545059717698127</c:v>
                </c:pt>
                <c:pt idx="16">
                  <c:v>9.856134636264926</c:v>
                </c:pt>
                <c:pt idx="17">
                  <c:v>6.2269272529858828</c:v>
                </c:pt>
                <c:pt idx="18">
                  <c:v>4.6525515743756776</c:v>
                </c:pt>
                <c:pt idx="19">
                  <c:v>3.8735070575461448</c:v>
                </c:pt>
                <c:pt idx="20">
                  <c:v>3.5369163952225828</c:v>
                </c:pt>
                <c:pt idx="21">
                  <c:v>2.9261672095548312</c:v>
                </c:pt>
                <c:pt idx="22">
                  <c:v>2.364277958740499</c:v>
                </c:pt>
                <c:pt idx="23">
                  <c:v>1.9408251900108573</c:v>
                </c:pt>
                <c:pt idx="24">
                  <c:v>1.5608034744842558</c:v>
                </c:pt>
                <c:pt idx="25">
                  <c:v>1.3056460369163949</c:v>
                </c:pt>
                <c:pt idx="26">
                  <c:v>1.0694896851248641</c:v>
                </c:pt>
                <c:pt idx="27">
                  <c:v>0.90933767643865338</c:v>
                </c:pt>
                <c:pt idx="28">
                  <c:v>0.76004343105320282</c:v>
                </c:pt>
                <c:pt idx="29">
                  <c:v>0.67861020629750246</c:v>
                </c:pt>
                <c:pt idx="30">
                  <c:v>0.62975027144408235</c:v>
                </c:pt>
                <c:pt idx="31">
                  <c:v>2.4755700325732892</c:v>
                </c:pt>
              </c:numCache>
            </c:numRef>
          </c:yVal>
          <c:smooth val="0"/>
        </c:ser>
        <c:ser>
          <c:idx val="2"/>
          <c:order val="2"/>
          <c:tx>
            <c:v>RO + OBM</c:v>
          </c:tx>
          <c:spPr>
            <a:ln w="25400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xVal>
            <c:numRef>
              <c:f>Compositions!$R$16:$R$39</c:f>
              <c:numCache>
                <c:formatCode>General</c:formatCode>
                <c:ptCount val="24"/>
                <c:pt idx="0">
                  <c:v>99</c:v>
                </c:pt>
                <c:pt idx="1">
                  <c:v>110</c:v>
                </c:pt>
                <c:pt idx="2">
                  <c:v>121</c:v>
                </c:pt>
                <c:pt idx="3">
                  <c:v>132</c:v>
                </c:pt>
                <c:pt idx="4">
                  <c:v>145</c:v>
                </c:pt>
                <c:pt idx="5">
                  <c:v>158</c:v>
                </c:pt>
                <c:pt idx="6">
                  <c:v>172</c:v>
                </c:pt>
                <c:pt idx="7">
                  <c:v>186</c:v>
                </c:pt>
                <c:pt idx="8">
                  <c:v>203</c:v>
                </c:pt>
                <c:pt idx="9">
                  <c:v>222</c:v>
                </c:pt>
                <c:pt idx="10">
                  <c:v>238</c:v>
                </c:pt>
                <c:pt idx="11">
                  <c:v>252</c:v>
                </c:pt>
                <c:pt idx="12">
                  <c:v>266</c:v>
                </c:pt>
                <c:pt idx="13">
                  <c:v>279</c:v>
                </c:pt>
                <c:pt idx="14" formatCode="0">
                  <c:v>290</c:v>
                </c:pt>
                <c:pt idx="15" formatCode="0">
                  <c:v>301</c:v>
                </c:pt>
                <c:pt idx="16" formatCode="0">
                  <c:v>315</c:v>
                </c:pt>
                <c:pt idx="17" formatCode="0">
                  <c:v>329</c:v>
                </c:pt>
                <c:pt idx="18" formatCode="0">
                  <c:v>343</c:v>
                </c:pt>
                <c:pt idx="19" formatCode="0">
                  <c:v>357</c:v>
                </c:pt>
                <c:pt idx="20" formatCode="0">
                  <c:v>371</c:v>
                </c:pt>
                <c:pt idx="21" formatCode="0">
                  <c:v>385</c:v>
                </c:pt>
                <c:pt idx="22" formatCode="0">
                  <c:v>399</c:v>
                </c:pt>
                <c:pt idx="23" formatCode="0">
                  <c:v>444.02412280701759</c:v>
                </c:pt>
              </c:numCache>
            </c:numRef>
          </c:xVal>
          <c:yVal>
            <c:numRef>
              <c:f>Compositions!$Q$16:$Q$39</c:f>
              <c:numCache>
                <c:formatCode>0.000</c:formatCode>
                <c:ptCount val="24"/>
                <c:pt idx="0">
                  <c:v>4.7058718476665558</c:v>
                </c:pt>
                <c:pt idx="1">
                  <c:v>4.1869734310037039</c:v>
                </c:pt>
                <c:pt idx="2">
                  <c:v>4.2048664798541475</c:v>
                </c:pt>
                <c:pt idx="3">
                  <c:v>4.0155273492184298</c:v>
                </c:pt>
                <c:pt idx="4">
                  <c:v>4.4299439933938176</c:v>
                </c:pt>
                <c:pt idx="5">
                  <c:v>5.9145046950167295</c:v>
                </c:pt>
                <c:pt idx="6">
                  <c:v>8.881683424387365</c:v>
                </c:pt>
                <c:pt idx="7">
                  <c:v>11.537267488776711</c:v>
                </c:pt>
                <c:pt idx="8">
                  <c:v>12.590656836100658</c:v>
                </c:pt>
                <c:pt idx="9">
                  <c:v>10.015438122548161</c:v>
                </c:pt>
                <c:pt idx="10">
                  <c:v>8.9227011087521451</c:v>
                </c:pt>
                <c:pt idx="11">
                  <c:v>6.1257108354475811</c:v>
                </c:pt>
                <c:pt idx="12">
                  <c:v>3.3338158208156687</c:v>
                </c:pt>
                <c:pt idx="13">
                  <c:v>2.0741281407455632</c:v>
                </c:pt>
                <c:pt idx="14">
                  <c:v>1.5828736325067001</c:v>
                </c:pt>
                <c:pt idx="15">
                  <c:v>1.2839404297119628</c:v>
                </c:pt>
                <c:pt idx="16">
                  <c:v>1.0305653150303005</c:v>
                </c:pt>
                <c:pt idx="17">
                  <c:v>0.8627540783115013</c:v>
                </c:pt>
                <c:pt idx="18">
                  <c:v>0.70569912010165425</c:v>
                </c:pt>
                <c:pt idx="19">
                  <c:v>0.59978147304643947</c:v>
                </c:pt>
                <c:pt idx="20">
                  <c:v>0.50100536781240912</c:v>
                </c:pt>
                <c:pt idx="21">
                  <c:v>0.44732622126107946</c:v>
                </c:pt>
                <c:pt idx="22">
                  <c:v>0.41511873333028182</c:v>
                </c:pt>
                <c:pt idx="23">
                  <c:v>1.6318460551604181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747568"/>
        <c:axId val="497530272"/>
      </c:scatterChart>
      <c:valAx>
        <c:axId val="484747568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530272"/>
        <c:crossesAt val="0.1"/>
        <c:crossBetween val="midCat"/>
      </c:valAx>
      <c:valAx>
        <c:axId val="497530272"/>
        <c:scaling>
          <c:logBase val="10"/>
          <c:orientation val="minMax"/>
          <c:min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Molar Amount normalized to C7+,</a:t>
                </a:r>
                <a:r>
                  <a:rPr lang="en-US" sz="1600" baseline="0"/>
                  <a:t> mol-%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4747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202101841049886"/>
          <c:y val="0.13707438911233064"/>
          <c:w val="0.14030079853155508"/>
          <c:h val="0.1440178875074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HCH Reservoir Gas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504391223370163"/>
          <c:y val="8.5574741894826292E-2"/>
          <c:w val="0.85326527556502063"/>
          <c:h val="0.7788698623472059"/>
        </c:manualLayout>
      </c:layout>
      <c:scatterChart>
        <c:scatterStyle val="lineMarker"/>
        <c:varyColors val="0"/>
        <c:ser>
          <c:idx val="0"/>
          <c:order val="0"/>
          <c:tx>
            <c:v>OBM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Compositions!$B$16:$B$39</c:f>
              <c:numCache>
                <c:formatCode>0</c:formatCode>
                <c:ptCount val="24"/>
                <c:pt idx="0">
                  <c:v>96</c:v>
                </c:pt>
                <c:pt idx="1">
                  <c:v>107</c:v>
                </c:pt>
                <c:pt idx="2">
                  <c:v>121</c:v>
                </c:pt>
                <c:pt idx="3">
                  <c:v>134</c:v>
                </c:pt>
                <c:pt idx="4">
                  <c:v>147</c:v>
                </c:pt>
                <c:pt idx="5">
                  <c:v>161</c:v>
                </c:pt>
                <c:pt idx="6">
                  <c:v>175</c:v>
                </c:pt>
                <c:pt idx="7">
                  <c:v>190</c:v>
                </c:pt>
                <c:pt idx="8">
                  <c:v>206</c:v>
                </c:pt>
                <c:pt idx="9">
                  <c:v>222</c:v>
                </c:pt>
                <c:pt idx="10">
                  <c:v>237</c:v>
                </c:pt>
                <c:pt idx="11">
                  <c:v>251</c:v>
                </c:pt>
                <c:pt idx="12">
                  <c:v>263</c:v>
                </c:pt>
                <c:pt idx="13">
                  <c:v>275</c:v>
                </c:pt>
                <c:pt idx="14">
                  <c:v>291</c:v>
                </c:pt>
                <c:pt idx="15">
                  <c:v>305</c:v>
                </c:pt>
                <c:pt idx="16">
                  <c:v>318</c:v>
                </c:pt>
                <c:pt idx="17">
                  <c:v>331</c:v>
                </c:pt>
                <c:pt idx="18">
                  <c:v>345</c:v>
                </c:pt>
                <c:pt idx="19">
                  <c:v>359</c:v>
                </c:pt>
                <c:pt idx="20">
                  <c:v>374</c:v>
                </c:pt>
                <c:pt idx="21">
                  <c:v>388</c:v>
                </c:pt>
                <c:pt idx="22">
                  <c:v>402</c:v>
                </c:pt>
                <c:pt idx="23">
                  <c:v>580</c:v>
                </c:pt>
              </c:numCache>
            </c:numRef>
          </c:xVal>
          <c:yVal>
            <c:numRef>
              <c:f>Compositions!$D$16:$D$39</c:f>
              <c:numCache>
                <c:formatCode>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00">
                  <c:v>2.196E-2</c:v>
                </c:pt>
                <c:pt idx="4" formatCode="0.0000">
                  <c:v>0.33489999999999998</c:v>
                </c:pt>
                <c:pt idx="5" formatCode="0.0000">
                  <c:v>4.4545000000000003</c:v>
                </c:pt>
                <c:pt idx="6" formatCode="0.0000">
                  <c:v>12.1105</c:v>
                </c:pt>
                <c:pt idx="7" formatCode="0.0000">
                  <c:v>16.725999999999999</c:v>
                </c:pt>
                <c:pt idx="8" formatCode="0.0000">
                  <c:v>17.8795</c:v>
                </c:pt>
                <c:pt idx="9" formatCode="0.0000">
                  <c:v>17.3428</c:v>
                </c:pt>
                <c:pt idx="10" formatCode="0.0000">
                  <c:v>17.1816</c:v>
                </c:pt>
                <c:pt idx="11" formatCode="0.0000">
                  <c:v>10.4817</c:v>
                </c:pt>
                <c:pt idx="12" formatCode="0.0000">
                  <c:v>2.9409999999999998</c:v>
                </c:pt>
                <c:pt idx="13" formatCode="0.0000">
                  <c:v>0.42620000000000002</c:v>
                </c:pt>
                <c:pt idx="14" formatCode="0.0000">
                  <c:v>7.1559999999999999E-2</c:v>
                </c:pt>
                <c:pt idx="15" formatCode="0.0000">
                  <c:v>1.346E-2</c:v>
                </c:pt>
                <c:pt idx="16" formatCode="0.0000">
                  <c:v>5.032E-3</c:v>
                </c:pt>
                <c:pt idx="17" formatCode="0.0000">
                  <c:v>6.1570000000000001E-3</c:v>
                </c:pt>
                <c:pt idx="18" formatCode="0.0000">
                  <c:v>2.0920000000000001E-3</c:v>
                </c:pt>
                <c:pt idx="19" formatCode="0.0000">
                  <c:v>1.0690000000000001E-3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v>Reservoir Gas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Compositions!$V$8:$V$39</c:f>
              <c:numCache>
                <c:formatCode>0.00</c:formatCode>
                <c:ptCount val="32"/>
                <c:pt idx="0">
                  <c:v>16.04</c:v>
                </c:pt>
                <c:pt idx="1">
                  <c:v>30.07</c:v>
                </c:pt>
                <c:pt idx="2">
                  <c:v>44.1</c:v>
                </c:pt>
                <c:pt idx="3">
                  <c:v>58.12</c:v>
                </c:pt>
                <c:pt idx="4">
                  <c:v>58.12</c:v>
                </c:pt>
                <c:pt idx="5">
                  <c:v>72.150000000000006</c:v>
                </c:pt>
                <c:pt idx="6">
                  <c:v>72.150000000000006</c:v>
                </c:pt>
                <c:pt idx="7">
                  <c:v>84</c:v>
                </c:pt>
                <c:pt idx="8" formatCode="General">
                  <c:v>99</c:v>
                </c:pt>
                <c:pt idx="9" formatCode="General">
                  <c:v>110</c:v>
                </c:pt>
                <c:pt idx="10" formatCode="General">
                  <c:v>121</c:v>
                </c:pt>
                <c:pt idx="11" formatCode="General">
                  <c:v>132</c:v>
                </c:pt>
                <c:pt idx="12" formatCode="General">
                  <c:v>145</c:v>
                </c:pt>
                <c:pt idx="13" formatCode="General">
                  <c:v>158</c:v>
                </c:pt>
                <c:pt idx="14" formatCode="General">
                  <c:v>172</c:v>
                </c:pt>
                <c:pt idx="15" formatCode="General">
                  <c:v>186</c:v>
                </c:pt>
                <c:pt idx="16" formatCode="General">
                  <c:v>203</c:v>
                </c:pt>
                <c:pt idx="17" formatCode="General">
                  <c:v>222</c:v>
                </c:pt>
                <c:pt idx="18" formatCode="General">
                  <c:v>238</c:v>
                </c:pt>
                <c:pt idx="19" formatCode="General">
                  <c:v>252</c:v>
                </c:pt>
                <c:pt idx="20" formatCode="General">
                  <c:v>266</c:v>
                </c:pt>
                <c:pt idx="21" formatCode="General">
                  <c:v>279</c:v>
                </c:pt>
                <c:pt idx="22" formatCode="0">
                  <c:v>290</c:v>
                </c:pt>
                <c:pt idx="23" formatCode="0">
                  <c:v>301</c:v>
                </c:pt>
                <c:pt idx="24" formatCode="0">
                  <c:v>315</c:v>
                </c:pt>
                <c:pt idx="25" formatCode="0">
                  <c:v>329</c:v>
                </c:pt>
                <c:pt idx="26" formatCode="0">
                  <c:v>343</c:v>
                </c:pt>
                <c:pt idx="27" formatCode="0">
                  <c:v>357</c:v>
                </c:pt>
                <c:pt idx="28" formatCode="0">
                  <c:v>371</c:v>
                </c:pt>
                <c:pt idx="29" formatCode="0">
                  <c:v>385</c:v>
                </c:pt>
                <c:pt idx="30" formatCode="0">
                  <c:v>399</c:v>
                </c:pt>
                <c:pt idx="31" formatCode="0">
                  <c:v>444.02412280701759</c:v>
                </c:pt>
              </c:numCache>
            </c:numRef>
          </c:xVal>
          <c:yVal>
            <c:numRef>
              <c:f>Compositions!$K$8:$K$39</c:f>
              <c:numCache>
                <c:formatCode>0.000</c:formatCode>
                <c:ptCount val="32"/>
                <c:pt idx="8">
                  <c:v>23.441558441558445</c:v>
                </c:pt>
                <c:pt idx="9">
                  <c:v>18.506493506493509</c:v>
                </c:pt>
                <c:pt idx="10">
                  <c:v>14.415584415584421</c:v>
                </c:pt>
                <c:pt idx="11">
                  <c:v>10.259740259740264</c:v>
                </c:pt>
                <c:pt idx="12">
                  <c:v>7.8571428571428585</c:v>
                </c:pt>
                <c:pt idx="13">
                  <c:v>6.2987012987013005</c:v>
                </c:pt>
                <c:pt idx="14">
                  <c:v>5.3896103896103913</c:v>
                </c:pt>
                <c:pt idx="15">
                  <c:v>4.4805194805194821</c:v>
                </c:pt>
                <c:pt idx="16">
                  <c:v>3.2467532467532481</c:v>
                </c:pt>
                <c:pt idx="17">
                  <c:v>2.2077922077922087</c:v>
                </c:pt>
                <c:pt idx="18">
                  <c:v>1.4935064935064939</c:v>
                </c:pt>
                <c:pt idx="19">
                  <c:v>0.97402597402597413</c:v>
                </c:pt>
                <c:pt idx="20">
                  <c:v>0.64935064935064957</c:v>
                </c:pt>
                <c:pt idx="21">
                  <c:v>0.38961038961038974</c:v>
                </c:pt>
                <c:pt idx="22">
                  <c:v>0.25974025974025983</c:v>
                </c:pt>
                <c:pt idx="23">
                  <c:v>0.12987012987012991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v>RG + OBM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Compositions!$V$16:$V$39</c:f>
              <c:numCache>
                <c:formatCode>General</c:formatCode>
                <c:ptCount val="24"/>
                <c:pt idx="0">
                  <c:v>99</c:v>
                </c:pt>
                <c:pt idx="1">
                  <c:v>110</c:v>
                </c:pt>
                <c:pt idx="2">
                  <c:v>121</c:v>
                </c:pt>
                <c:pt idx="3">
                  <c:v>132</c:v>
                </c:pt>
                <c:pt idx="4">
                  <c:v>145</c:v>
                </c:pt>
                <c:pt idx="5">
                  <c:v>158</c:v>
                </c:pt>
                <c:pt idx="6">
                  <c:v>172</c:v>
                </c:pt>
                <c:pt idx="7">
                  <c:v>186</c:v>
                </c:pt>
                <c:pt idx="8">
                  <c:v>203</c:v>
                </c:pt>
                <c:pt idx="9">
                  <c:v>222</c:v>
                </c:pt>
                <c:pt idx="10">
                  <c:v>238</c:v>
                </c:pt>
                <c:pt idx="11">
                  <c:v>252</c:v>
                </c:pt>
                <c:pt idx="12">
                  <c:v>266</c:v>
                </c:pt>
                <c:pt idx="13">
                  <c:v>279</c:v>
                </c:pt>
                <c:pt idx="14" formatCode="0">
                  <c:v>290</c:v>
                </c:pt>
                <c:pt idx="15" formatCode="0">
                  <c:v>301</c:v>
                </c:pt>
                <c:pt idx="16" formatCode="0">
                  <c:v>315</c:v>
                </c:pt>
                <c:pt idx="17" formatCode="0">
                  <c:v>329</c:v>
                </c:pt>
                <c:pt idx="18" formatCode="0">
                  <c:v>343</c:v>
                </c:pt>
                <c:pt idx="19" formatCode="0">
                  <c:v>357</c:v>
                </c:pt>
                <c:pt idx="20" formatCode="0">
                  <c:v>371</c:v>
                </c:pt>
                <c:pt idx="21" formatCode="0">
                  <c:v>385</c:v>
                </c:pt>
                <c:pt idx="22" formatCode="0">
                  <c:v>399</c:v>
                </c:pt>
                <c:pt idx="23" formatCode="0">
                  <c:v>444.02412280701759</c:v>
                </c:pt>
              </c:numCache>
            </c:numRef>
          </c:xVal>
          <c:yVal>
            <c:numRef>
              <c:f>Compositions!$U$16:$U$39</c:f>
              <c:numCache>
                <c:formatCode>0.000</c:formatCode>
                <c:ptCount val="24"/>
                <c:pt idx="0">
                  <c:v>5.3063580443235221</c:v>
                </c:pt>
                <c:pt idx="1">
                  <c:v>4.1892300349922547</c:v>
                </c:pt>
                <c:pt idx="2">
                  <c:v>3.2631897114676511</c:v>
                </c:pt>
                <c:pt idx="3">
                  <c:v>2.3394393456353049</c:v>
                </c:pt>
                <c:pt idx="4">
                  <c:v>2.0376755289318744</c:v>
                </c:pt>
                <c:pt idx="5">
                  <c:v>4.8719623537144461</c:v>
                </c:pt>
                <c:pt idx="6">
                  <c:v>10.589120240804522</c:v>
                </c:pt>
                <c:pt idx="7">
                  <c:v>13.954042870019446</c:v>
                </c:pt>
                <c:pt idx="8">
                  <c:v>14.567148096747307</c:v>
                </c:pt>
                <c:pt idx="9">
                  <c:v>13.916753694084704</c:v>
                </c:pt>
                <c:pt idx="10">
                  <c:v>13.630354255681358</c:v>
                </c:pt>
                <c:pt idx="11">
                  <c:v>8.3294890152818297</c:v>
                </c:pt>
                <c:pt idx="12">
                  <c:v>2.4222491670472293</c:v>
                </c:pt>
                <c:pt idx="13">
                  <c:v>0.41791727883708513</c:v>
                </c:pt>
                <c:pt idx="14">
                  <c:v>0.11415748549648332</c:v>
                </c:pt>
                <c:pt idx="15">
                  <c:v>3.9811223933647534E-2</c:v>
                </c:pt>
                <c:pt idx="16">
                  <c:v>3.8929280768386009E-3</c:v>
                </c:pt>
                <c:pt idx="17">
                  <c:v>4.7632667267677401E-3</c:v>
                </c:pt>
                <c:pt idx="18">
                  <c:v>1.6184430716904518E-3</c:v>
                </c:pt>
                <c:pt idx="19">
                  <c:v>8.2701512602155502E-4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922216"/>
        <c:axId val="483736520"/>
      </c:scatterChart>
      <c:valAx>
        <c:axId val="495922216"/>
        <c:scaling>
          <c:orientation val="minMax"/>
          <c:max val="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MW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736520"/>
        <c:crossesAt val="1.0000000000000002E-2"/>
        <c:crossBetween val="midCat"/>
      </c:valAx>
      <c:valAx>
        <c:axId val="483736520"/>
        <c:scaling>
          <c:logBase val="10"/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Molar Amount normalized to C7+,</a:t>
                </a:r>
                <a:r>
                  <a:rPr lang="en-US" sz="1600" baseline="0"/>
                  <a:t> mol-%</a:t>
                </a:r>
                <a:endParaRPr lang="en-US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9222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050214956120088"/>
          <c:y val="0.10984466025181974"/>
          <c:w val="0.14756514123764311"/>
          <c:h val="0.14401788750740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632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3290" cy="60632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74"/>
  <sheetViews>
    <sheetView tabSelected="1" zoomScale="130" zoomScaleNormal="130" workbookViewId="0"/>
  </sheetViews>
  <sheetFormatPr defaultColWidth="9.109375" defaultRowHeight="10.199999999999999" x14ac:dyDescent="0.2"/>
  <cols>
    <col min="1" max="1" width="16.6640625" style="8" customWidth="1"/>
    <col min="2" max="2" width="8.6640625" style="8" customWidth="1"/>
    <col min="3" max="4" width="10.6640625" style="8" customWidth="1"/>
    <col min="5" max="16384" width="9.109375" style="1"/>
  </cols>
  <sheetData>
    <row r="1" spans="1:23" ht="10.8" thickBot="1" x14ac:dyDescent="0.25">
      <c r="A1" s="8" t="s">
        <v>65</v>
      </c>
    </row>
    <row r="2" spans="1:23" x14ac:dyDescent="0.2">
      <c r="A2" s="8" t="s">
        <v>66</v>
      </c>
      <c r="P2" s="34" t="s">
        <v>57</v>
      </c>
      <c r="T2" s="34" t="s">
        <v>57</v>
      </c>
    </row>
    <row r="3" spans="1:23" ht="10.8" thickBot="1" x14ac:dyDescent="0.25">
      <c r="P3" s="35">
        <v>0.16</v>
      </c>
      <c r="T3" s="35">
        <v>0.05</v>
      </c>
    </row>
    <row r="5" spans="1:23" ht="13.2" x14ac:dyDescent="0.25">
      <c r="A5" s="1"/>
      <c r="B5" s="13" t="s">
        <v>35</v>
      </c>
      <c r="C5" s="13"/>
      <c r="D5" s="13"/>
      <c r="E5" s="10" t="s">
        <v>36</v>
      </c>
      <c r="F5" s="10"/>
      <c r="G5" s="10"/>
      <c r="H5" s="10"/>
      <c r="I5" s="10"/>
      <c r="J5" s="10" t="s">
        <v>37</v>
      </c>
      <c r="K5" s="10"/>
      <c r="L5" s="10"/>
      <c r="M5" s="10"/>
      <c r="N5" s="10"/>
      <c r="P5" s="10" t="s">
        <v>52</v>
      </c>
      <c r="Q5" s="10"/>
      <c r="R5" s="10"/>
      <c r="S5" s="21"/>
      <c r="T5" s="10" t="s">
        <v>64</v>
      </c>
      <c r="U5" s="10"/>
      <c r="V5" s="10"/>
      <c r="W5" s="21"/>
    </row>
    <row r="6" spans="1:23" x14ac:dyDescent="0.2">
      <c r="A6" s="12" t="s">
        <v>0</v>
      </c>
      <c r="B6" s="3" t="s">
        <v>1</v>
      </c>
      <c r="C6" s="3" t="s">
        <v>55</v>
      </c>
      <c r="D6" s="3" t="s">
        <v>56</v>
      </c>
      <c r="E6" s="14" t="s">
        <v>54</v>
      </c>
      <c r="F6" s="14" t="s">
        <v>58</v>
      </c>
      <c r="G6" s="14" t="s">
        <v>44</v>
      </c>
      <c r="H6" s="14" t="s">
        <v>45</v>
      </c>
      <c r="I6" s="14" t="s">
        <v>48</v>
      </c>
      <c r="J6" s="14" t="s">
        <v>53</v>
      </c>
      <c r="K6" s="14" t="s">
        <v>59</v>
      </c>
      <c r="L6" s="14" t="s">
        <v>44</v>
      </c>
      <c r="M6" s="14" t="s">
        <v>45</v>
      </c>
      <c r="N6" s="14" t="s">
        <v>48</v>
      </c>
      <c r="O6" s="11"/>
      <c r="P6" s="14" t="s">
        <v>61</v>
      </c>
      <c r="Q6" s="14" t="s">
        <v>60</v>
      </c>
      <c r="R6" s="14" t="s">
        <v>44</v>
      </c>
      <c r="S6" s="38"/>
      <c r="T6" s="14" t="s">
        <v>62</v>
      </c>
      <c r="U6" s="14" t="s">
        <v>63</v>
      </c>
      <c r="V6" s="14" t="s">
        <v>44</v>
      </c>
      <c r="W6" s="36"/>
    </row>
    <row r="7" spans="1:23" x14ac:dyDescent="0.2">
      <c r="A7" s="12" t="s">
        <v>2</v>
      </c>
      <c r="B7" s="3"/>
      <c r="C7" s="3" t="s">
        <v>47</v>
      </c>
      <c r="D7" s="14" t="s">
        <v>46</v>
      </c>
      <c r="E7" s="14" t="s">
        <v>46</v>
      </c>
      <c r="F7" s="14" t="s">
        <v>46</v>
      </c>
      <c r="G7" s="14"/>
      <c r="H7" s="14"/>
      <c r="I7" s="14"/>
      <c r="J7" s="14"/>
      <c r="K7" s="14" t="s">
        <v>46</v>
      </c>
      <c r="L7" s="14"/>
      <c r="M7" s="14"/>
      <c r="N7" s="14"/>
      <c r="O7" s="11"/>
      <c r="P7" s="14" t="s">
        <v>46</v>
      </c>
      <c r="Q7" s="14" t="s">
        <v>46</v>
      </c>
      <c r="R7" s="14"/>
      <c r="S7" s="11"/>
      <c r="T7" s="14" t="s">
        <v>46</v>
      </c>
      <c r="U7" s="14" t="s">
        <v>46</v>
      </c>
      <c r="V7" s="14"/>
    </row>
    <row r="8" spans="1:23" x14ac:dyDescent="0.2">
      <c r="A8" s="12" t="s">
        <v>3</v>
      </c>
      <c r="B8" s="16">
        <v>16.04</v>
      </c>
      <c r="C8" s="25">
        <v>0</v>
      </c>
      <c r="D8" s="25">
        <v>0</v>
      </c>
      <c r="E8" s="26">
        <v>52</v>
      </c>
      <c r="F8" s="26"/>
      <c r="G8" s="27">
        <f>B8</f>
        <v>16.04</v>
      </c>
      <c r="H8" s="18"/>
      <c r="I8" s="18"/>
      <c r="J8" s="17">
        <v>91.35</v>
      </c>
      <c r="K8" s="26"/>
      <c r="L8" s="16">
        <f>B8</f>
        <v>16.04</v>
      </c>
      <c r="M8" s="18"/>
      <c r="N8" s="18"/>
      <c r="P8" s="17">
        <f>E8*(1-$P$3)+D8*$P$3</f>
        <v>43.68</v>
      </c>
      <c r="Q8" s="26"/>
      <c r="R8" s="16">
        <v>16.04</v>
      </c>
      <c r="T8" s="17">
        <f>J8*(1-$T$3)+D8*$T$3</f>
        <v>86.782499999999985</v>
      </c>
      <c r="U8" s="26"/>
      <c r="V8" s="16">
        <v>16.04</v>
      </c>
    </row>
    <row r="9" spans="1:23" x14ac:dyDescent="0.2">
      <c r="A9" s="12" t="s">
        <v>4</v>
      </c>
      <c r="B9" s="16">
        <v>30.07</v>
      </c>
      <c r="C9" s="25">
        <v>0</v>
      </c>
      <c r="D9" s="25">
        <v>0</v>
      </c>
      <c r="E9" s="26">
        <v>3.81</v>
      </c>
      <c r="F9" s="26"/>
      <c r="G9" s="27">
        <f t="shared" ref="G9:G15" si="0">B9</f>
        <v>30.07</v>
      </c>
      <c r="H9" s="18"/>
      <c r="I9" s="18"/>
      <c r="J9" s="17">
        <v>4.03</v>
      </c>
      <c r="K9" s="26"/>
      <c r="L9" s="16">
        <f t="shared" ref="L9:L15" si="1">B9</f>
        <v>30.07</v>
      </c>
      <c r="M9" s="18"/>
      <c r="N9" s="18"/>
      <c r="P9" s="17">
        <f t="shared" ref="P9:P39" si="2">E9*(1-$P$3)+D9*$P$3</f>
        <v>3.2004000000000001</v>
      </c>
      <c r="Q9" s="26"/>
      <c r="R9" s="16">
        <v>30.07</v>
      </c>
      <c r="T9" s="17">
        <f t="shared" ref="T9:T39" si="3">J9*(1-$T$3)+D9*$T$3</f>
        <v>3.8285</v>
      </c>
      <c r="U9" s="26"/>
      <c r="V9" s="16">
        <v>30.07</v>
      </c>
    </row>
    <row r="10" spans="1:23" x14ac:dyDescent="0.2">
      <c r="A10" s="12" t="s">
        <v>5</v>
      </c>
      <c r="B10" s="16">
        <v>44.1</v>
      </c>
      <c r="C10" s="25">
        <v>0</v>
      </c>
      <c r="D10" s="25">
        <v>0</v>
      </c>
      <c r="E10" s="26">
        <v>2.37</v>
      </c>
      <c r="F10" s="26"/>
      <c r="G10" s="27">
        <f t="shared" si="0"/>
        <v>44.1</v>
      </c>
      <c r="H10" s="18"/>
      <c r="I10" s="18"/>
      <c r="J10" s="17">
        <v>1.53</v>
      </c>
      <c r="K10" s="26"/>
      <c r="L10" s="16">
        <f t="shared" si="1"/>
        <v>44.1</v>
      </c>
      <c r="M10" s="18"/>
      <c r="N10" s="18"/>
      <c r="P10" s="17">
        <f t="shared" si="2"/>
        <v>1.9908000000000001</v>
      </c>
      <c r="Q10" s="26"/>
      <c r="R10" s="16">
        <v>44.1</v>
      </c>
      <c r="T10" s="17">
        <f t="shared" si="3"/>
        <v>1.4535</v>
      </c>
      <c r="U10" s="26"/>
      <c r="V10" s="16">
        <v>44.1</v>
      </c>
    </row>
    <row r="11" spans="1:23" x14ac:dyDescent="0.2">
      <c r="A11" s="12" t="s">
        <v>6</v>
      </c>
      <c r="B11" s="16">
        <v>58.12</v>
      </c>
      <c r="C11" s="25">
        <v>0</v>
      </c>
      <c r="D11" s="25">
        <v>0</v>
      </c>
      <c r="E11" s="26">
        <v>0.76</v>
      </c>
      <c r="F11" s="26"/>
      <c r="G11" s="27">
        <f t="shared" si="0"/>
        <v>58.12</v>
      </c>
      <c r="H11" s="18"/>
      <c r="I11" s="18"/>
      <c r="J11" s="17">
        <v>0.39</v>
      </c>
      <c r="K11" s="26"/>
      <c r="L11" s="16">
        <f t="shared" si="1"/>
        <v>58.12</v>
      </c>
      <c r="M11" s="18"/>
      <c r="N11" s="18"/>
      <c r="P11" s="17">
        <f t="shared" si="2"/>
        <v>0.63839999999999997</v>
      </c>
      <c r="Q11" s="26"/>
      <c r="R11" s="16">
        <v>58.12</v>
      </c>
      <c r="T11" s="17">
        <f t="shared" si="3"/>
        <v>0.3705</v>
      </c>
      <c r="U11" s="26"/>
      <c r="V11" s="16">
        <v>58.12</v>
      </c>
    </row>
    <row r="12" spans="1:23" x14ac:dyDescent="0.2">
      <c r="A12" s="12" t="s">
        <v>7</v>
      </c>
      <c r="B12" s="16">
        <v>58.12</v>
      </c>
      <c r="C12" s="25">
        <v>0</v>
      </c>
      <c r="D12" s="25">
        <v>0</v>
      </c>
      <c r="E12" s="26">
        <v>0.96</v>
      </c>
      <c r="F12" s="26"/>
      <c r="G12" s="27">
        <f t="shared" si="0"/>
        <v>58.12</v>
      </c>
      <c r="H12" s="18"/>
      <c r="I12" s="18"/>
      <c r="J12" s="17">
        <v>0.43</v>
      </c>
      <c r="K12" s="26"/>
      <c r="L12" s="16">
        <f t="shared" si="1"/>
        <v>58.12</v>
      </c>
      <c r="M12" s="18"/>
      <c r="N12" s="18"/>
      <c r="P12" s="17">
        <f t="shared" si="2"/>
        <v>0.80639999999999989</v>
      </c>
      <c r="Q12" s="26"/>
      <c r="R12" s="16">
        <v>58.12</v>
      </c>
      <c r="T12" s="17">
        <f t="shared" si="3"/>
        <v>0.40849999999999997</v>
      </c>
      <c r="U12" s="26"/>
      <c r="V12" s="16">
        <v>58.12</v>
      </c>
    </row>
    <row r="13" spans="1:23" x14ac:dyDescent="0.2">
      <c r="A13" s="12" t="s">
        <v>8</v>
      </c>
      <c r="B13" s="16">
        <v>72.150000000000006</v>
      </c>
      <c r="C13" s="25">
        <v>0</v>
      </c>
      <c r="D13" s="25">
        <v>0</v>
      </c>
      <c r="E13" s="26">
        <v>0.69</v>
      </c>
      <c r="F13" s="26"/>
      <c r="G13" s="27">
        <f t="shared" si="0"/>
        <v>72.150000000000006</v>
      </c>
      <c r="H13" s="18"/>
      <c r="I13" s="18"/>
      <c r="J13" s="17">
        <v>0.15</v>
      </c>
      <c r="K13" s="26"/>
      <c r="L13" s="16">
        <f t="shared" si="1"/>
        <v>72.150000000000006</v>
      </c>
      <c r="M13" s="18"/>
      <c r="N13" s="18"/>
      <c r="P13" s="17">
        <f t="shared" si="2"/>
        <v>0.57959999999999989</v>
      </c>
      <c r="Q13" s="26"/>
      <c r="R13" s="16">
        <v>72.150000000000006</v>
      </c>
      <c r="T13" s="17">
        <f t="shared" si="3"/>
        <v>0.14249999999999999</v>
      </c>
      <c r="U13" s="26"/>
      <c r="V13" s="16">
        <v>72.150000000000006</v>
      </c>
    </row>
    <row r="14" spans="1:23" x14ac:dyDescent="0.2">
      <c r="A14" s="12" t="s">
        <v>9</v>
      </c>
      <c r="B14" s="16">
        <v>72.150000000000006</v>
      </c>
      <c r="C14" s="25">
        <v>0</v>
      </c>
      <c r="D14" s="25">
        <v>0</v>
      </c>
      <c r="E14" s="26">
        <v>0.51</v>
      </c>
      <c r="F14" s="26"/>
      <c r="G14" s="27">
        <f t="shared" si="0"/>
        <v>72.150000000000006</v>
      </c>
      <c r="H14" s="18"/>
      <c r="I14" s="18"/>
      <c r="J14" s="17">
        <v>0.19</v>
      </c>
      <c r="K14" s="26"/>
      <c r="L14" s="16">
        <f t="shared" si="1"/>
        <v>72.150000000000006</v>
      </c>
      <c r="M14" s="18"/>
      <c r="N14" s="18"/>
      <c r="P14" s="17">
        <f t="shared" si="2"/>
        <v>0.4284</v>
      </c>
      <c r="Q14" s="26"/>
      <c r="R14" s="16">
        <v>72.150000000000006</v>
      </c>
      <c r="T14" s="17">
        <f t="shared" si="3"/>
        <v>0.18049999999999999</v>
      </c>
      <c r="U14" s="26"/>
      <c r="V14" s="16">
        <v>72.150000000000006</v>
      </c>
    </row>
    <row r="15" spans="1:23" x14ac:dyDescent="0.2">
      <c r="A15" s="12" t="s">
        <v>10</v>
      </c>
      <c r="B15" s="16">
        <v>84</v>
      </c>
      <c r="C15" s="25">
        <v>0</v>
      </c>
      <c r="D15" s="25">
        <v>0</v>
      </c>
      <c r="E15" s="26">
        <v>2.06</v>
      </c>
      <c r="F15" s="26"/>
      <c r="G15" s="27">
        <f t="shared" si="0"/>
        <v>84</v>
      </c>
      <c r="H15" s="18"/>
      <c r="I15" s="18"/>
      <c r="J15" s="17">
        <v>0.39</v>
      </c>
      <c r="K15" s="26"/>
      <c r="L15" s="16">
        <f t="shared" si="1"/>
        <v>84</v>
      </c>
      <c r="M15" s="18"/>
      <c r="N15" s="18"/>
      <c r="P15" s="17">
        <f t="shared" si="2"/>
        <v>1.7303999999999999</v>
      </c>
      <c r="Q15" s="26"/>
      <c r="R15" s="16">
        <v>84</v>
      </c>
      <c r="T15" s="17">
        <f t="shared" si="3"/>
        <v>0.3705</v>
      </c>
      <c r="U15" s="26"/>
      <c r="V15" s="16">
        <v>84</v>
      </c>
    </row>
    <row r="16" spans="1:23" x14ac:dyDescent="0.2">
      <c r="A16" s="12" t="s">
        <v>11</v>
      </c>
      <c r="B16" s="19">
        <v>96</v>
      </c>
      <c r="C16" s="25">
        <v>0</v>
      </c>
      <c r="D16" s="25">
        <v>0</v>
      </c>
      <c r="E16" s="26">
        <v>2.63</v>
      </c>
      <c r="F16" s="17">
        <f>E16/$E$43*100</f>
        <v>7.138979370249726</v>
      </c>
      <c r="G16" s="28">
        <v>99</v>
      </c>
      <c r="H16" s="26">
        <v>0.749</v>
      </c>
      <c r="I16" s="33">
        <f>G16/H16</f>
        <v>132.17623497997329</v>
      </c>
      <c r="J16" s="26">
        <v>0.36099999999999999</v>
      </c>
      <c r="K16" s="17">
        <f>J16/$J$43*100</f>
        <v>23.441558441558445</v>
      </c>
      <c r="L16" s="28">
        <v>100</v>
      </c>
      <c r="M16" s="26">
        <v>0.745</v>
      </c>
      <c r="N16" s="19">
        <f t="shared" ref="N16:N31" si="4">L16/M16</f>
        <v>134.2281879194631</v>
      </c>
      <c r="P16" s="17">
        <f t="shared" si="2"/>
        <v>2.2091999999999996</v>
      </c>
      <c r="Q16" s="17">
        <f>P16/$P$43*100</f>
        <v>4.7058718476665558</v>
      </c>
      <c r="R16" s="18">
        <v>99</v>
      </c>
      <c r="T16" s="17">
        <f t="shared" si="3"/>
        <v>0.34294999999999998</v>
      </c>
      <c r="U16" s="17">
        <f>T16/$T$43*100</f>
        <v>5.3063580443235221</v>
      </c>
      <c r="V16" s="18">
        <v>99</v>
      </c>
    </row>
    <row r="17" spans="1:22" x14ac:dyDescent="0.2">
      <c r="A17" s="12" t="s">
        <v>12</v>
      </c>
      <c r="B17" s="19">
        <v>107</v>
      </c>
      <c r="C17" s="25">
        <v>0</v>
      </c>
      <c r="D17" s="25">
        <v>0</v>
      </c>
      <c r="E17" s="26">
        <v>2.34</v>
      </c>
      <c r="F17" s="17">
        <f t="shared" ref="F17:F39" si="5">E17/$E$43*100</f>
        <v>6.3517915309446229</v>
      </c>
      <c r="G17" s="28">
        <v>110</v>
      </c>
      <c r="H17" s="26">
        <v>0.75800000000000001</v>
      </c>
      <c r="I17" s="33">
        <f t="shared" ref="I17:I39" si="6">G17/H17</f>
        <v>145.11873350923483</v>
      </c>
      <c r="J17" s="26">
        <v>0.28499999999999998</v>
      </c>
      <c r="K17" s="17">
        <f t="shared" ref="K17:K39" si="7">J17/$J$43*100</f>
        <v>18.506493506493509</v>
      </c>
      <c r="L17" s="28">
        <v>114</v>
      </c>
      <c r="M17" s="26">
        <v>0.753</v>
      </c>
      <c r="N17" s="19">
        <f t="shared" si="4"/>
        <v>151.39442231075697</v>
      </c>
      <c r="P17" s="17">
        <f t="shared" si="2"/>
        <v>1.9655999999999998</v>
      </c>
      <c r="Q17" s="17">
        <f t="shared" ref="Q17:Q39" si="8">P17/$P$43*100</f>
        <v>4.1869734310037039</v>
      </c>
      <c r="R17" s="18">
        <v>110</v>
      </c>
      <c r="T17" s="17">
        <f t="shared" si="3"/>
        <v>0.27074999999999999</v>
      </c>
      <c r="U17" s="17">
        <f t="shared" ref="U17:U39" si="9">T17/$T$43*100</f>
        <v>4.1892300349922547</v>
      </c>
      <c r="V17" s="18">
        <v>110</v>
      </c>
    </row>
    <row r="18" spans="1:22" x14ac:dyDescent="0.2">
      <c r="A18" s="12" t="s">
        <v>13</v>
      </c>
      <c r="B18" s="19">
        <v>121</v>
      </c>
      <c r="C18" s="25">
        <v>0</v>
      </c>
      <c r="D18" s="25">
        <v>0</v>
      </c>
      <c r="E18" s="26">
        <v>2.35</v>
      </c>
      <c r="F18" s="17">
        <f t="shared" si="5"/>
        <v>6.3789359391965244</v>
      </c>
      <c r="G18" s="28">
        <v>121</v>
      </c>
      <c r="H18" s="26">
        <v>0.77900000000000003</v>
      </c>
      <c r="I18" s="33">
        <f t="shared" si="6"/>
        <v>155.32734274711169</v>
      </c>
      <c r="J18" s="26">
        <v>0.222</v>
      </c>
      <c r="K18" s="17">
        <f t="shared" si="7"/>
        <v>14.415584415584421</v>
      </c>
      <c r="L18" s="28">
        <v>128</v>
      </c>
      <c r="M18" s="26">
        <v>0.77300000000000002</v>
      </c>
      <c r="N18" s="19">
        <f t="shared" si="4"/>
        <v>165.58861578266493</v>
      </c>
      <c r="P18" s="17">
        <f t="shared" si="2"/>
        <v>1.974</v>
      </c>
      <c r="Q18" s="17">
        <f t="shared" si="8"/>
        <v>4.2048664798541475</v>
      </c>
      <c r="R18" s="18">
        <v>121</v>
      </c>
      <c r="T18" s="17">
        <f t="shared" si="3"/>
        <v>0.2109</v>
      </c>
      <c r="U18" s="17">
        <f t="shared" si="9"/>
        <v>3.2631897114676511</v>
      </c>
      <c r="V18" s="18">
        <v>121</v>
      </c>
    </row>
    <row r="19" spans="1:22" x14ac:dyDescent="0.2">
      <c r="A19" s="12" t="s">
        <v>14</v>
      </c>
      <c r="B19" s="19">
        <v>134</v>
      </c>
      <c r="C19" s="26">
        <v>1.387E-2</v>
      </c>
      <c r="D19" s="37">
        <v>2.196E-2</v>
      </c>
      <c r="E19" s="26">
        <v>2.2400000000000002</v>
      </c>
      <c r="F19" s="17">
        <f t="shared" si="5"/>
        <v>6.0803474484256226</v>
      </c>
      <c r="G19" s="28">
        <v>132</v>
      </c>
      <c r="H19" s="26">
        <v>0.78600000000000003</v>
      </c>
      <c r="I19" s="33">
        <f t="shared" si="6"/>
        <v>167.93893129770993</v>
      </c>
      <c r="J19" s="26">
        <v>0.158</v>
      </c>
      <c r="K19" s="17">
        <f t="shared" si="7"/>
        <v>10.259740259740264</v>
      </c>
      <c r="L19" s="28">
        <v>142</v>
      </c>
      <c r="M19" s="26">
        <v>0.77900000000000003</v>
      </c>
      <c r="N19" s="19">
        <f t="shared" si="4"/>
        <v>182.28498074454427</v>
      </c>
      <c r="P19" s="17">
        <f t="shared" si="2"/>
        <v>1.8851136000000002</v>
      </c>
      <c r="Q19" s="17">
        <f t="shared" si="8"/>
        <v>4.0155273492184298</v>
      </c>
      <c r="R19" s="18">
        <v>132</v>
      </c>
      <c r="T19" s="17">
        <f t="shared" si="3"/>
        <v>0.15119799999999997</v>
      </c>
      <c r="U19" s="17">
        <f t="shared" si="9"/>
        <v>2.3394393456353049</v>
      </c>
      <c r="V19" s="18">
        <v>132</v>
      </c>
    </row>
    <row r="20" spans="1:22" x14ac:dyDescent="0.2">
      <c r="A20" s="12" t="s">
        <v>15</v>
      </c>
      <c r="B20" s="19">
        <v>147</v>
      </c>
      <c r="C20" s="26">
        <v>0.23200000000000001</v>
      </c>
      <c r="D20" s="37">
        <v>0.33489999999999998</v>
      </c>
      <c r="E20" s="26">
        <v>2.4119999999999999</v>
      </c>
      <c r="F20" s="17">
        <f t="shared" si="5"/>
        <v>6.5472312703583047</v>
      </c>
      <c r="G20" s="28">
        <v>145</v>
      </c>
      <c r="H20" s="26">
        <v>0.79800000000000004</v>
      </c>
      <c r="I20" s="33">
        <f t="shared" si="6"/>
        <v>181.70426065162906</v>
      </c>
      <c r="J20" s="26">
        <v>0.121</v>
      </c>
      <c r="K20" s="17">
        <f t="shared" si="7"/>
        <v>7.8571428571428585</v>
      </c>
      <c r="L20" s="28">
        <v>156</v>
      </c>
      <c r="M20" s="26">
        <v>0.79300000000000004</v>
      </c>
      <c r="N20" s="19">
        <f t="shared" si="4"/>
        <v>196.72131147540983</v>
      </c>
      <c r="P20" s="17">
        <f t="shared" si="2"/>
        <v>2.0796639999999997</v>
      </c>
      <c r="Q20" s="17">
        <f t="shared" si="8"/>
        <v>4.4299439933938176</v>
      </c>
      <c r="R20" s="18">
        <v>145</v>
      </c>
      <c r="T20" s="17">
        <f t="shared" si="3"/>
        <v>0.13169500000000001</v>
      </c>
      <c r="U20" s="17">
        <f t="shared" si="9"/>
        <v>2.0376755289318744</v>
      </c>
      <c r="V20" s="18">
        <v>145</v>
      </c>
    </row>
    <row r="21" spans="1:22" x14ac:dyDescent="0.2">
      <c r="A21" s="12" t="s">
        <v>16</v>
      </c>
      <c r="B21" s="19">
        <v>161</v>
      </c>
      <c r="C21" s="26">
        <v>3.3792</v>
      </c>
      <c r="D21" s="37">
        <v>4.4545000000000003</v>
      </c>
      <c r="E21" s="26">
        <v>2.4569999999999999</v>
      </c>
      <c r="F21" s="17">
        <f t="shared" si="5"/>
        <v>6.669381107491855</v>
      </c>
      <c r="G21" s="28">
        <v>158</v>
      </c>
      <c r="H21" s="26">
        <v>0.81200000000000006</v>
      </c>
      <c r="I21" s="33">
        <f t="shared" si="6"/>
        <v>194.58128078817734</v>
      </c>
      <c r="J21" s="26">
        <v>9.7000000000000003E-2</v>
      </c>
      <c r="K21" s="17">
        <f t="shared" si="7"/>
        <v>6.2987012987013005</v>
      </c>
      <c r="L21" s="28">
        <v>170</v>
      </c>
      <c r="M21" s="26">
        <v>0.80400000000000005</v>
      </c>
      <c r="N21" s="19">
        <f t="shared" si="4"/>
        <v>211.44278606965173</v>
      </c>
      <c r="P21" s="17">
        <f t="shared" si="2"/>
        <v>2.7765999999999997</v>
      </c>
      <c r="Q21" s="17">
        <f t="shared" si="8"/>
        <v>5.9145046950167295</v>
      </c>
      <c r="R21" s="18">
        <v>158</v>
      </c>
      <c r="T21" s="17">
        <f t="shared" si="3"/>
        <v>0.31487500000000002</v>
      </c>
      <c r="U21" s="17">
        <f t="shared" si="9"/>
        <v>4.8719623537144461</v>
      </c>
      <c r="V21" s="18">
        <v>158</v>
      </c>
    </row>
    <row r="22" spans="1:22" x14ac:dyDescent="0.2">
      <c r="A22" s="12" t="s">
        <v>17</v>
      </c>
      <c r="B22" s="19">
        <v>175</v>
      </c>
      <c r="C22" s="26">
        <v>9.9859000000000009</v>
      </c>
      <c r="D22" s="37">
        <v>12.1105</v>
      </c>
      <c r="E22" s="26">
        <v>2.657</v>
      </c>
      <c r="F22" s="17">
        <f t="shared" si="5"/>
        <v>7.2122692725298574</v>
      </c>
      <c r="G22" s="28">
        <v>172</v>
      </c>
      <c r="H22" s="26">
        <v>0.82599999999999996</v>
      </c>
      <c r="I22" s="33">
        <f t="shared" si="6"/>
        <v>208.23244552058114</v>
      </c>
      <c r="J22" s="26">
        <v>8.3000000000000004E-2</v>
      </c>
      <c r="K22" s="17">
        <f t="shared" si="7"/>
        <v>5.3896103896103913</v>
      </c>
      <c r="L22" s="28">
        <v>184</v>
      </c>
      <c r="M22" s="26">
        <v>0.81599999999999995</v>
      </c>
      <c r="N22" s="19">
        <f t="shared" si="4"/>
        <v>225.49019607843138</v>
      </c>
      <c r="P22" s="17">
        <f t="shared" si="2"/>
        <v>4.1695599999999997</v>
      </c>
      <c r="Q22" s="17">
        <f t="shared" si="8"/>
        <v>8.881683424387365</v>
      </c>
      <c r="R22" s="18">
        <v>172</v>
      </c>
      <c r="T22" s="17">
        <f t="shared" si="3"/>
        <v>0.68437500000000007</v>
      </c>
      <c r="U22" s="17">
        <f t="shared" si="9"/>
        <v>10.589120240804522</v>
      </c>
      <c r="V22" s="18">
        <v>172</v>
      </c>
    </row>
    <row r="23" spans="1:22" x14ac:dyDescent="0.2">
      <c r="A23" s="12" t="s">
        <v>18</v>
      </c>
      <c r="B23" s="19">
        <v>190</v>
      </c>
      <c r="C23" s="26">
        <v>14.9739</v>
      </c>
      <c r="D23" s="37">
        <v>16.725999999999999</v>
      </c>
      <c r="E23" s="26">
        <v>3.262</v>
      </c>
      <c r="F23" s="17">
        <f t="shared" si="5"/>
        <v>8.8545059717698127</v>
      </c>
      <c r="G23" s="28">
        <v>186</v>
      </c>
      <c r="H23" s="26">
        <v>0.84599999999999997</v>
      </c>
      <c r="I23" s="33">
        <f t="shared" si="6"/>
        <v>219.8581560283688</v>
      </c>
      <c r="J23" s="26">
        <v>6.9000000000000006E-2</v>
      </c>
      <c r="K23" s="17">
        <f t="shared" si="7"/>
        <v>4.4805194805194821</v>
      </c>
      <c r="L23" s="28">
        <v>198</v>
      </c>
      <c r="M23" s="26">
        <v>0.83599999999999997</v>
      </c>
      <c r="N23" s="19">
        <f t="shared" si="4"/>
        <v>236.84210526315792</v>
      </c>
      <c r="P23" s="17">
        <f t="shared" si="2"/>
        <v>5.4162400000000002</v>
      </c>
      <c r="Q23" s="17">
        <f t="shared" si="8"/>
        <v>11.537267488776711</v>
      </c>
      <c r="R23" s="18">
        <v>186</v>
      </c>
      <c r="T23" s="17">
        <f t="shared" si="3"/>
        <v>0.90185000000000004</v>
      </c>
      <c r="U23" s="17">
        <f t="shared" si="9"/>
        <v>13.954042870019446</v>
      </c>
      <c r="V23" s="18">
        <v>186</v>
      </c>
    </row>
    <row r="24" spans="1:22" x14ac:dyDescent="0.2">
      <c r="A24" s="12" t="s">
        <v>19</v>
      </c>
      <c r="B24" s="19">
        <v>206</v>
      </c>
      <c r="C24" s="26">
        <v>17.354399999999998</v>
      </c>
      <c r="D24" s="37">
        <v>17.8795</v>
      </c>
      <c r="E24" s="26">
        <v>3.6309999999999998</v>
      </c>
      <c r="F24" s="17">
        <f t="shared" si="5"/>
        <v>9.856134636264926</v>
      </c>
      <c r="G24" s="28">
        <v>203</v>
      </c>
      <c r="H24" s="26">
        <v>0.85399999999999998</v>
      </c>
      <c r="I24" s="33">
        <f t="shared" si="6"/>
        <v>237.70491803278688</v>
      </c>
      <c r="J24" s="26">
        <v>0.05</v>
      </c>
      <c r="K24" s="17">
        <f t="shared" si="7"/>
        <v>3.2467532467532481</v>
      </c>
      <c r="L24" s="28">
        <v>212</v>
      </c>
      <c r="M24" s="26">
        <v>0.84</v>
      </c>
      <c r="N24" s="19">
        <f t="shared" si="4"/>
        <v>252.38095238095238</v>
      </c>
      <c r="P24" s="17">
        <f t="shared" si="2"/>
        <v>5.9107599999999998</v>
      </c>
      <c r="Q24" s="17">
        <f t="shared" si="8"/>
        <v>12.590656836100658</v>
      </c>
      <c r="R24" s="18">
        <v>203</v>
      </c>
      <c r="T24" s="17">
        <f t="shared" si="3"/>
        <v>0.94147500000000006</v>
      </c>
      <c r="U24" s="17">
        <f t="shared" si="9"/>
        <v>14.567148096747307</v>
      </c>
      <c r="V24" s="18">
        <v>203</v>
      </c>
    </row>
    <row r="25" spans="1:22" x14ac:dyDescent="0.2">
      <c r="A25" s="12" t="s">
        <v>20</v>
      </c>
      <c r="B25" s="19">
        <v>222</v>
      </c>
      <c r="C25" s="26">
        <v>18.140999999999998</v>
      </c>
      <c r="D25" s="37">
        <v>17.3428</v>
      </c>
      <c r="E25" s="26">
        <v>2.294</v>
      </c>
      <c r="F25" s="17">
        <f t="shared" si="5"/>
        <v>6.2269272529858828</v>
      </c>
      <c r="G25" s="28">
        <v>222</v>
      </c>
      <c r="H25" s="26">
        <v>0.85199999999999998</v>
      </c>
      <c r="I25" s="33">
        <f t="shared" si="6"/>
        <v>260.56338028169017</v>
      </c>
      <c r="J25" s="26">
        <v>3.4000000000000002E-2</v>
      </c>
      <c r="K25" s="17">
        <f t="shared" si="7"/>
        <v>2.2077922077922087</v>
      </c>
      <c r="L25" s="28">
        <v>226</v>
      </c>
      <c r="M25" s="26">
        <v>0.83899999999999997</v>
      </c>
      <c r="N25" s="19">
        <f t="shared" si="4"/>
        <v>269.36829558998807</v>
      </c>
      <c r="P25" s="17">
        <f t="shared" si="2"/>
        <v>4.7018079999999998</v>
      </c>
      <c r="Q25" s="17">
        <f t="shared" si="8"/>
        <v>10.015438122548161</v>
      </c>
      <c r="R25" s="18">
        <v>222</v>
      </c>
      <c r="T25" s="17">
        <f t="shared" si="3"/>
        <v>0.89944000000000002</v>
      </c>
      <c r="U25" s="17">
        <f t="shared" si="9"/>
        <v>13.916753694084704</v>
      </c>
      <c r="V25" s="18">
        <v>222</v>
      </c>
    </row>
    <row r="26" spans="1:22" x14ac:dyDescent="0.2">
      <c r="A26" s="12" t="s">
        <v>21</v>
      </c>
      <c r="B26" s="19">
        <v>237</v>
      </c>
      <c r="C26" s="26">
        <v>19.186800000000002</v>
      </c>
      <c r="D26" s="37">
        <v>17.1816</v>
      </c>
      <c r="E26" s="26">
        <v>1.714</v>
      </c>
      <c r="F26" s="17">
        <f t="shared" si="5"/>
        <v>4.6525515743756776</v>
      </c>
      <c r="G26" s="28">
        <v>238</v>
      </c>
      <c r="H26" s="26">
        <v>0.83799999999999997</v>
      </c>
      <c r="I26" s="33">
        <f t="shared" si="6"/>
        <v>284.00954653937947</v>
      </c>
      <c r="J26" s="26">
        <v>2.3E-2</v>
      </c>
      <c r="K26" s="17">
        <f t="shared" si="7"/>
        <v>1.4935064935064939</v>
      </c>
      <c r="L26" s="28">
        <v>240</v>
      </c>
      <c r="M26" s="26">
        <v>0.83499999999999996</v>
      </c>
      <c r="N26" s="19">
        <f t="shared" si="4"/>
        <v>287.42514970059881</v>
      </c>
      <c r="P26" s="17">
        <f t="shared" si="2"/>
        <v>4.1888160000000001</v>
      </c>
      <c r="Q26" s="17">
        <f t="shared" si="8"/>
        <v>8.9227011087521451</v>
      </c>
      <c r="R26" s="18">
        <v>238</v>
      </c>
      <c r="T26" s="17">
        <f t="shared" si="3"/>
        <v>0.8809300000000001</v>
      </c>
      <c r="U26" s="17">
        <f t="shared" si="9"/>
        <v>13.630354255681358</v>
      </c>
      <c r="V26" s="18">
        <v>238</v>
      </c>
    </row>
    <row r="27" spans="1:22" x14ac:dyDescent="0.2">
      <c r="A27" s="12" t="s">
        <v>22</v>
      </c>
      <c r="B27" s="19">
        <v>251</v>
      </c>
      <c r="C27" s="26">
        <v>12.3964</v>
      </c>
      <c r="D27" s="37">
        <v>10.4817</v>
      </c>
      <c r="E27" s="26">
        <v>1.427</v>
      </c>
      <c r="F27" s="17">
        <f t="shared" si="5"/>
        <v>3.8735070575461448</v>
      </c>
      <c r="G27" s="28">
        <v>252</v>
      </c>
      <c r="H27" s="26">
        <v>0.84599999999999997</v>
      </c>
      <c r="I27" s="33">
        <f t="shared" si="6"/>
        <v>297.87234042553195</v>
      </c>
      <c r="J27" s="26">
        <v>1.4999999999999999E-2</v>
      </c>
      <c r="K27" s="17">
        <f t="shared" si="7"/>
        <v>0.97402597402597413</v>
      </c>
      <c r="L27" s="28">
        <v>254</v>
      </c>
      <c r="M27" s="26">
        <v>0.85</v>
      </c>
      <c r="N27" s="19">
        <f t="shared" si="4"/>
        <v>298.8235294117647</v>
      </c>
      <c r="P27" s="17">
        <f t="shared" si="2"/>
        <v>2.8757520000000003</v>
      </c>
      <c r="Q27" s="17">
        <f t="shared" si="8"/>
        <v>6.1257108354475811</v>
      </c>
      <c r="R27" s="18">
        <v>252</v>
      </c>
      <c r="T27" s="17">
        <f t="shared" si="3"/>
        <v>0.53833500000000001</v>
      </c>
      <c r="U27" s="17">
        <f t="shared" si="9"/>
        <v>8.3294890152818297</v>
      </c>
      <c r="V27" s="18">
        <v>252</v>
      </c>
    </row>
    <row r="28" spans="1:22" x14ac:dyDescent="0.2">
      <c r="A28" s="12" t="s">
        <v>23</v>
      </c>
      <c r="B28" s="19">
        <v>263</v>
      </c>
      <c r="C28" s="26">
        <v>3.6444999999999999</v>
      </c>
      <c r="D28" s="37">
        <v>2.9409999999999998</v>
      </c>
      <c r="E28" s="26">
        <v>1.3029999999999999</v>
      </c>
      <c r="F28" s="17">
        <f t="shared" si="5"/>
        <v>3.5369163952225828</v>
      </c>
      <c r="G28" s="28">
        <v>266</v>
      </c>
      <c r="H28" s="26">
        <v>0.85099999999999998</v>
      </c>
      <c r="I28" s="33">
        <f t="shared" si="6"/>
        <v>312.57344300822564</v>
      </c>
      <c r="J28" s="26">
        <v>0.01</v>
      </c>
      <c r="K28" s="17">
        <f t="shared" si="7"/>
        <v>0.64935064935064957</v>
      </c>
      <c r="L28" s="28">
        <v>268</v>
      </c>
      <c r="M28" s="26">
        <v>0.86499999999999999</v>
      </c>
      <c r="N28" s="19">
        <f t="shared" si="4"/>
        <v>309.82658959537571</v>
      </c>
      <c r="P28" s="17">
        <f t="shared" si="2"/>
        <v>1.56508</v>
      </c>
      <c r="Q28" s="17">
        <f t="shared" si="8"/>
        <v>3.3338158208156687</v>
      </c>
      <c r="R28" s="18">
        <v>266</v>
      </c>
      <c r="T28" s="17">
        <f t="shared" si="3"/>
        <v>0.15654999999999999</v>
      </c>
      <c r="U28" s="17">
        <f t="shared" si="9"/>
        <v>2.4222491670472293</v>
      </c>
      <c r="V28" s="18">
        <v>266</v>
      </c>
    </row>
    <row r="29" spans="1:22" x14ac:dyDescent="0.2">
      <c r="A29" s="12" t="s">
        <v>24</v>
      </c>
      <c r="B29" s="19">
        <v>275</v>
      </c>
      <c r="C29" s="26">
        <v>0.55220000000000002</v>
      </c>
      <c r="D29" s="37">
        <v>0.42620000000000002</v>
      </c>
      <c r="E29" s="26">
        <v>1.0780000000000001</v>
      </c>
      <c r="F29" s="17">
        <f t="shared" si="5"/>
        <v>2.9261672095548312</v>
      </c>
      <c r="G29" s="28">
        <v>279</v>
      </c>
      <c r="H29" s="26">
        <v>0.871</v>
      </c>
      <c r="I29" s="33">
        <f t="shared" si="6"/>
        <v>320.32146957520092</v>
      </c>
      <c r="J29" s="26">
        <v>6.0000000000000001E-3</v>
      </c>
      <c r="K29" s="17">
        <f t="shared" si="7"/>
        <v>0.38961038961038974</v>
      </c>
      <c r="L29" s="28">
        <v>282</v>
      </c>
      <c r="M29" s="26">
        <v>0.873</v>
      </c>
      <c r="N29" s="19">
        <f t="shared" si="4"/>
        <v>323.02405498281786</v>
      </c>
      <c r="P29" s="17">
        <f t="shared" si="2"/>
        <v>0.97371200000000002</v>
      </c>
      <c r="Q29" s="17">
        <f t="shared" si="8"/>
        <v>2.0741281407455632</v>
      </c>
      <c r="R29" s="18">
        <v>279</v>
      </c>
      <c r="T29" s="17">
        <f t="shared" si="3"/>
        <v>2.7010000000000003E-2</v>
      </c>
      <c r="U29" s="17">
        <f t="shared" si="9"/>
        <v>0.41791727883708513</v>
      </c>
      <c r="V29" s="18">
        <v>279</v>
      </c>
    </row>
    <row r="30" spans="1:22" x14ac:dyDescent="0.2">
      <c r="A30" s="12" t="s">
        <v>25</v>
      </c>
      <c r="B30" s="19">
        <v>291</v>
      </c>
      <c r="C30" s="26">
        <v>9.8119999999999999E-2</v>
      </c>
      <c r="D30" s="37">
        <v>7.1559999999999999E-2</v>
      </c>
      <c r="E30" s="26">
        <v>0.871</v>
      </c>
      <c r="F30" s="17">
        <f t="shared" si="5"/>
        <v>2.364277958740499</v>
      </c>
      <c r="G30" s="25">
        <v>290</v>
      </c>
      <c r="H30" s="26">
        <v>0.878</v>
      </c>
      <c r="I30" s="33">
        <f t="shared" si="6"/>
        <v>330.29612756264237</v>
      </c>
      <c r="J30" s="26">
        <v>4.0000000000000001E-3</v>
      </c>
      <c r="K30" s="17">
        <f t="shared" si="7"/>
        <v>0.25974025974025983</v>
      </c>
      <c r="L30" s="28">
        <v>296</v>
      </c>
      <c r="M30" s="26">
        <v>0.876</v>
      </c>
      <c r="N30" s="19">
        <f t="shared" si="4"/>
        <v>337.89954337899542</v>
      </c>
      <c r="P30" s="17">
        <f t="shared" si="2"/>
        <v>0.74308959999999991</v>
      </c>
      <c r="Q30" s="17">
        <f t="shared" si="8"/>
        <v>1.5828736325067001</v>
      </c>
      <c r="R30" s="19">
        <v>290</v>
      </c>
      <c r="T30" s="17">
        <f t="shared" si="3"/>
        <v>7.378E-3</v>
      </c>
      <c r="U30" s="17">
        <f t="shared" si="9"/>
        <v>0.11415748549648332</v>
      </c>
      <c r="V30" s="19">
        <v>290</v>
      </c>
    </row>
    <row r="31" spans="1:22" x14ac:dyDescent="0.2">
      <c r="A31" s="12" t="s">
        <v>26</v>
      </c>
      <c r="B31" s="19">
        <v>305</v>
      </c>
      <c r="C31" s="26">
        <v>1.934E-2</v>
      </c>
      <c r="D31" s="37">
        <v>1.346E-2</v>
      </c>
      <c r="E31" s="26">
        <v>0.71499999999999997</v>
      </c>
      <c r="F31" s="17">
        <f t="shared" si="5"/>
        <v>1.9408251900108573</v>
      </c>
      <c r="G31" s="25">
        <v>301</v>
      </c>
      <c r="H31" s="26">
        <v>0.88400000000000001</v>
      </c>
      <c r="I31" s="33">
        <f t="shared" si="6"/>
        <v>340.49773755656111</v>
      </c>
      <c r="J31" s="26">
        <v>2E-3</v>
      </c>
      <c r="K31" s="17">
        <f t="shared" si="7"/>
        <v>0.12987012987012991</v>
      </c>
      <c r="L31" s="28">
        <v>310</v>
      </c>
      <c r="M31" s="26">
        <v>0.878</v>
      </c>
      <c r="N31" s="19">
        <f t="shared" si="4"/>
        <v>353.0751708428246</v>
      </c>
      <c r="P31" s="17">
        <f t="shared" si="2"/>
        <v>0.60275359999999989</v>
      </c>
      <c r="Q31" s="17">
        <f t="shared" si="8"/>
        <v>1.2839404297119628</v>
      </c>
      <c r="R31" s="19">
        <v>301</v>
      </c>
      <c r="T31" s="17">
        <f t="shared" si="3"/>
        <v>2.5729999999999998E-3</v>
      </c>
      <c r="U31" s="17">
        <f t="shared" si="9"/>
        <v>3.9811223933647534E-2</v>
      </c>
      <c r="V31" s="19">
        <v>301</v>
      </c>
    </row>
    <row r="32" spans="1:22" x14ac:dyDescent="0.2">
      <c r="A32" s="12" t="s">
        <v>27</v>
      </c>
      <c r="B32" s="19">
        <v>318</v>
      </c>
      <c r="C32" s="26">
        <v>7.5389999999999997E-3</v>
      </c>
      <c r="D32" s="37">
        <v>5.032E-3</v>
      </c>
      <c r="E32" s="26">
        <v>0.57499999999999996</v>
      </c>
      <c r="F32" s="17">
        <f t="shared" si="5"/>
        <v>1.5608034744842558</v>
      </c>
      <c r="G32" s="25">
        <v>315</v>
      </c>
      <c r="H32" s="26">
        <v>0.88900000000000001</v>
      </c>
      <c r="I32" s="33">
        <f t="shared" si="6"/>
        <v>354.3307086614173</v>
      </c>
      <c r="J32" s="17"/>
      <c r="K32" s="17">
        <f t="shared" si="7"/>
        <v>0</v>
      </c>
      <c r="L32" s="18"/>
      <c r="M32" s="18"/>
      <c r="N32" s="18"/>
      <c r="P32" s="17">
        <f t="shared" si="2"/>
        <v>0.48380511999999992</v>
      </c>
      <c r="Q32" s="17">
        <f t="shared" si="8"/>
        <v>1.0305653150303005</v>
      </c>
      <c r="R32" s="19">
        <v>315</v>
      </c>
      <c r="T32" s="17">
        <f t="shared" si="3"/>
        <v>2.5159999999999999E-4</v>
      </c>
      <c r="U32" s="17">
        <f t="shared" si="9"/>
        <v>3.8929280768386009E-3</v>
      </c>
      <c r="V32" s="19">
        <v>315</v>
      </c>
    </row>
    <row r="33" spans="1:22" x14ac:dyDescent="0.2">
      <c r="A33" s="12" t="s">
        <v>28</v>
      </c>
      <c r="B33" s="19">
        <v>331</v>
      </c>
      <c r="C33" s="26">
        <v>9.6030000000000004E-3</v>
      </c>
      <c r="D33" s="37">
        <v>6.1570000000000001E-3</v>
      </c>
      <c r="E33" s="26">
        <v>0.48099999999999998</v>
      </c>
      <c r="F33" s="17">
        <f t="shared" si="5"/>
        <v>1.3056460369163949</v>
      </c>
      <c r="G33" s="25">
        <v>329</v>
      </c>
      <c r="H33" s="26">
        <v>0.89300000000000002</v>
      </c>
      <c r="I33" s="33">
        <f t="shared" si="6"/>
        <v>368.42105263157896</v>
      </c>
      <c r="J33" s="17"/>
      <c r="K33" s="17">
        <f t="shared" si="7"/>
        <v>0</v>
      </c>
      <c r="L33" s="18"/>
      <c r="M33" s="18"/>
      <c r="N33" s="18"/>
      <c r="P33" s="17">
        <f t="shared" si="2"/>
        <v>0.40502511999999996</v>
      </c>
      <c r="Q33" s="17">
        <f t="shared" si="8"/>
        <v>0.8627540783115013</v>
      </c>
      <c r="R33" s="19">
        <v>329</v>
      </c>
      <c r="T33" s="17">
        <f t="shared" si="3"/>
        <v>3.0785000000000003E-4</v>
      </c>
      <c r="U33" s="17">
        <f t="shared" si="9"/>
        <v>4.7632667267677401E-3</v>
      </c>
      <c r="V33" s="19">
        <v>329</v>
      </c>
    </row>
    <row r="34" spans="1:22" x14ac:dyDescent="0.2">
      <c r="A34" s="12" t="s">
        <v>29</v>
      </c>
      <c r="B34" s="19">
        <v>345</v>
      </c>
      <c r="C34" s="26">
        <v>3.3999999999999998E-3</v>
      </c>
      <c r="D34" s="37">
        <v>2.0920000000000001E-3</v>
      </c>
      <c r="E34" s="26">
        <v>0.39400000000000002</v>
      </c>
      <c r="F34" s="17">
        <f t="shared" si="5"/>
        <v>1.0694896851248641</v>
      </c>
      <c r="G34" s="25">
        <v>343</v>
      </c>
      <c r="H34" s="26">
        <v>0.89700000000000002</v>
      </c>
      <c r="I34" s="33">
        <f t="shared" si="6"/>
        <v>382.38573021181713</v>
      </c>
      <c r="J34" s="17"/>
      <c r="K34" s="17">
        <f t="shared" si="7"/>
        <v>0</v>
      </c>
      <c r="L34" s="18"/>
      <c r="M34" s="18"/>
      <c r="N34" s="18"/>
      <c r="P34" s="17">
        <f t="shared" si="2"/>
        <v>0.33129471999999999</v>
      </c>
      <c r="Q34" s="17">
        <f t="shared" si="8"/>
        <v>0.70569912010165425</v>
      </c>
      <c r="R34" s="19">
        <v>343</v>
      </c>
      <c r="T34" s="17">
        <f t="shared" si="3"/>
        <v>1.0460000000000001E-4</v>
      </c>
      <c r="U34" s="17">
        <f t="shared" si="9"/>
        <v>1.6184430716904518E-3</v>
      </c>
      <c r="V34" s="19">
        <v>343</v>
      </c>
    </row>
    <row r="35" spans="1:22" x14ac:dyDescent="0.2">
      <c r="A35" s="12" t="s">
        <v>30</v>
      </c>
      <c r="B35" s="19">
        <v>359</v>
      </c>
      <c r="C35" s="26">
        <v>1.8079999999999999E-3</v>
      </c>
      <c r="D35" s="37">
        <v>1.0690000000000001E-3</v>
      </c>
      <c r="E35" s="26">
        <v>0.33500000000000002</v>
      </c>
      <c r="F35" s="17">
        <f t="shared" si="5"/>
        <v>0.90933767643865338</v>
      </c>
      <c r="G35" s="25">
        <v>357</v>
      </c>
      <c r="H35" s="26">
        <v>0.9</v>
      </c>
      <c r="I35" s="33">
        <f t="shared" si="6"/>
        <v>396.66666666666663</v>
      </c>
      <c r="J35" s="17"/>
      <c r="K35" s="17">
        <f t="shared" si="7"/>
        <v>0</v>
      </c>
      <c r="L35" s="18"/>
      <c r="M35" s="18"/>
      <c r="N35" s="18"/>
      <c r="P35" s="17">
        <f t="shared" si="2"/>
        <v>0.28157103999999999</v>
      </c>
      <c r="Q35" s="17">
        <f t="shared" si="8"/>
        <v>0.59978147304643947</v>
      </c>
      <c r="R35" s="19">
        <v>357</v>
      </c>
      <c r="T35" s="17">
        <f t="shared" si="3"/>
        <v>5.3450000000000005E-5</v>
      </c>
      <c r="U35" s="17">
        <f t="shared" si="9"/>
        <v>8.2701512602155502E-4</v>
      </c>
      <c r="V35" s="19">
        <v>357</v>
      </c>
    </row>
    <row r="36" spans="1:22" x14ac:dyDescent="0.2">
      <c r="A36" s="12" t="s">
        <v>31</v>
      </c>
      <c r="B36" s="19">
        <v>374</v>
      </c>
      <c r="C36" s="25">
        <v>0</v>
      </c>
      <c r="D36" s="25">
        <v>0</v>
      </c>
      <c r="E36" s="26">
        <v>0.28000000000000003</v>
      </c>
      <c r="F36" s="17">
        <f t="shared" si="5"/>
        <v>0.76004343105320282</v>
      </c>
      <c r="G36" s="25">
        <v>371</v>
      </c>
      <c r="H36" s="26">
        <v>0.90300000000000002</v>
      </c>
      <c r="I36" s="33">
        <f t="shared" si="6"/>
        <v>410.85271317829455</v>
      </c>
      <c r="J36" s="17"/>
      <c r="K36" s="17">
        <f t="shared" si="7"/>
        <v>0</v>
      </c>
      <c r="L36" s="18"/>
      <c r="M36" s="18"/>
      <c r="N36" s="18"/>
      <c r="P36" s="17">
        <f t="shared" si="2"/>
        <v>0.23520000000000002</v>
      </c>
      <c r="Q36" s="17">
        <f t="shared" si="8"/>
        <v>0.50100536781240912</v>
      </c>
      <c r="R36" s="19">
        <v>371</v>
      </c>
      <c r="T36" s="17">
        <f t="shared" si="3"/>
        <v>0</v>
      </c>
      <c r="U36" s="17">
        <f t="shared" si="9"/>
        <v>0</v>
      </c>
      <c r="V36" s="19">
        <v>371</v>
      </c>
    </row>
    <row r="37" spans="1:22" x14ac:dyDescent="0.2">
      <c r="A37" s="12" t="s">
        <v>32</v>
      </c>
      <c r="B37" s="19">
        <v>388</v>
      </c>
      <c r="C37" s="25">
        <v>0</v>
      </c>
      <c r="D37" s="25">
        <v>0</v>
      </c>
      <c r="E37" s="26">
        <v>0.25</v>
      </c>
      <c r="F37" s="17">
        <f t="shared" si="5"/>
        <v>0.67861020629750246</v>
      </c>
      <c r="G37" s="25">
        <v>385</v>
      </c>
      <c r="H37" s="26">
        <v>0.90600000000000003</v>
      </c>
      <c r="I37" s="33">
        <f t="shared" si="6"/>
        <v>424.94481236203092</v>
      </c>
      <c r="J37" s="17"/>
      <c r="K37" s="17">
        <f t="shared" si="7"/>
        <v>0</v>
      </c>
      <c r="L37" s="18"/>
      <c r="M37" s="18"/>
      <c r="N37" s="18"/>
      <c r="P37" s="17">
        <f t="shared" si="2"/>
        <v>0.21</v>
      </c>
      <c r="Q37" s="17">
        <f t="shared" si="8"/>
        <v>0.44732622126107946</v>
      </c>
      <c r="R37" s="19">
        <v>385</v>
      </c>
      <c r="T37" s="17">
        <f t="shared" si="3"/>
        <v>0</v>
      </c>
      <c r="U37" s="17">
        <f t="shared" si="9"/>
        <v>0</v>
      </c>
      <c r="V37" s="19">
        <v>385</v>
      </c>
    </row>
    <row r="38" spans="1:22" x14ac:dyDescent="0.2">
      <c r="A38" s="12" t="s">
        <v>33</v>
      </c>
      <c r="B38" s="19">
        <v>402</v>
      </c>
      <c r="C38" s="25">
        <v>0</v>
      </c>
      <c r="D38" s="25">
        <v>0</v>
      </c>
      <c r="E38" s="26">
        <v>0.23200000000000001</v>
      </c>
      <c r="F38" s="17">
        <f t="shared" si="5"/>
        <v>0.62975027144408235</v>
      </c>
      <c r="G38" s="25">
        <v>399</v>
      </c>
      <c r="H38" s="26">
        <v>0.90800000000000003</v>
      </c>
      <c r="I38" s="33">
        <f t="shared" si="6"/>
        <v>439.42731277533039</v>
      </c>
      <c r="J38" s="17"/>
      <c r="K38" s="17">
        <f t="shared" si="7"/>
        <v>0</v>
      </c>
      <c r="L38" s="18"/>
      <c r="M38" s="18"/>
      <c r="N38" s="18"/>
      <c r="P38" s="17">
        <f t="shared" si="2"/>
        <v>0.19488</v>
      </c>
      <c r="Q38" s="17">
        <f t="shared" si="8"/>
        <v>0.41511873333028182</v>
      </c>
      <c r="R38" s="19">
        <v>399</v>
      </c>
      <c r="T38" s="17">
        <f t="shared" si="3"/>
        <v>0</v>
      </c>
      <c r="U38" s="17">
        <f t="shared" si="9"/>
        <v>0</v>
      </c>
      <c r="V38" s="19">
        <v>399</v>
      </c>
    </row>
    <row r="39" spans="1:22" x14ac:dyDescent="0.2">
      <c r="A39" s="12" t="s">
        <v>34</v>
      </c>
      <c r="B39" s="19">
        <v>580</v>
      </c>
      <c r="C39" s="25">
        <v>0</v>
      </c>
      <c r="D39" s="25">
        <v>0</v>
      </c>
      <c r="E39" s="32">
        <v>0.91200000000000003</v>
      </c>
      <c r="F39" s="17">
        <f t="shared" si="5"/>
        <v>2.4755700325732892</v>
      </c>
      <c r="G39" s="19">
        <f>G53</f>
        <v>444.02412280701759</v>
      </c>
      <c r="H39" s="17">
        <f>H53</f>
        <v>0.91417310535499696</v>
      </c>
      <c r="I39" s="33">
        <f t="shared" si="6"/>
        <v>485.71120743547971</v>
      </c>
      <c r="J39" s="18"/>
      <c r="K39" s="17">
        <f t="shared" si="7"/>
        <v>0</v>
      </c>
      <c r="L39" s="18"/>
      <c r="M39" s="18"/>
      <c r="N39" s="18"/>
      <c r="P39" s="17">
        <f t="shared" si="2"/>
        <v>0.76607999999999998</v>
      </c>
      <c r="Q39" s="17">
        <f t="shared" si="8"/>
        <v>1.6318460551604181</v>
      </c>
      <c r="R39" s="19">
        <v>444.02412280701759</v>
      </c>
      <c r="T39" s="17">
        <f t="shared" si="3"/>
        <v>0</v>
      </c>
      <c r="U39" s="17">
        <f t="shared" si="9"/>
        <v>0</v>
      </c>
      <c r="V39" s="19">
        <v>444.02412280701759</v>
      </c>
    </row>
    <row r="40" spans="1:22" x14ac:dyDescent="0.2">
      <c r="A40" s="7"/>
      <c r="B40" s="18"/>
      <c r="C40" s="18" t="s">
        <v>2</v>
      </c>
      <c r="D40" s="20"/>
      <c r="E40" s="18"/>
      <c r="F40" s="18"/>
      <c r="G40" s="18"/>
      <c r="H40" s="18"/>
      <c r="I40" s="18"/>
      <c r="J40" s="17"/>
      <c r="K40" s="18"/>
      <c r="L40" s="18"/>
      <c r="M40" s="18"/>
      <c r="N40" s="18"/>
      <c r="P40" s="18"/>
      <c r="Q40" s="18"/>
      <c r="R40" s="18"/>
      <c r="T40" s="18"/>
      <c r="U40" s="18"/>
      <c r="V40" s="18"/>
    </row>
    <row r="41" spans="1:22" x14ac:dyDescent="0.2">
      <c r="A41" s="2" t="s">
        <v>51</v>
      </c>
      <c r="B41" s="19">
        <f>SUMPRODUCT(B8:B39,D8:D39)/SUM(D8:D39)</f>
        <v>212.23203987038804</v>
      </c>
      <c r="C41" s="17">
        <f>SUM(C8:C39)</f>
        <v>99.999979999999979</v>
      </c>
      <c r="D41" s="17">
        <f t="shared" ref="D41:F41" si="10">SUM(D8:D39)</f>
        <v>100.00003000000001</v>
      </c>
      <c r="E41" s="17">
        <f t="shared" si="10"/>
        <v>99.999999999999986</v>
      </c>
      <c r="F41" s="17">
        <f t="shared" si="10"/>
        <v>99.999999999999986</v>
      </c>
      <c r="G41" s="16">
        <f>SUMPRODUCT(G8:G39,E8:E39)/SUM(E8:E39)</f>
        <v>87.330531000000008</v>
      </c>
      <c r="H41" s="18"/>
      <c r="I41" s="18"/>
      <c r="J41" s="17">
        <f t="shared" ref="J41:K41" si="11">SUM(J8:J39)</f>
        <v>100</v>
      </c>
      <c r="K41" s="17">
        <f t="shared" si="11"/>
        <v>100.00000000000003</v>
      </c>
      <c r="L41" s="16">
        <f>SUMPRODUCT(L8:L39,J8:J39)/SUM(J8:J39)</f>
        <v>19.763904999999994</v>
      </c>
      <c r="M41" s="18"/>
      <c r="N41" s="18"/>
      <c r="P41" s="17">
        <f>SUM(P8:P39)</f>
        <v>100.00000480000003</v>
      </c>
      <c r="Q41" s="17">
        <f t="shared" ref="Q41" si="12">SUM(Q8:Q39)</f>
        <v>100</v>
      </c>
      <c r="R41" s="16">
        <f>SUMPRODUCT(R8:R39,P8:P39)/SUM(P8:P39)</f>
        <v>107.10210666229884</v>
      </c>
      <c r="T41" s="17">
        <f>SUM(T8:T39)</f>
        <v>100.0000015</v>
      </c>
      <c r="U41" s="17">
        <f t="shared" ref="U41" si="13">SUM(U8:U39)</f>
        <v>99.999999999999986</v>
      </c>
      <c r="V41" s="16">
        <f>SUMPRODUCT(V8:V39,T8:T39)/SUM(T8:T39)</f>
        <v>29.228742862568858</v>
      </c>
    </row>
    <row r="42" spans="1:22" x14ac:dyDescent="0.2">
      <c r="A42" s="9"/>
      <c r="B42" s="9"/>
      <c r="C42" s="9"/>
      <c r="D42" s="9"/>
    </row>
    <row r="43" spans="1:22" x14ac:dyDescent="0.2">
      <c r="A43" s="2" t="s">
        <v>50</v>
      </c>
      <c r="B43" s="22"/>
      <c r="C43" s="24">
        <f>SUM(C16:C39)</f>
        <v>99.999979999999979</v>
      </c>
      <c r="D43" s="24">
        <f t="shared" ref="D43:F43" si="14">SUM(D16:D39)</f>
        <v>100.00003000000001</v>
      </c>
      <c r="E43" s="24">
        <f t="shared" si="14"/>
        <v>36.840000000000011</v>
      </c>
      <c r="F43" s="24">
        <f t="shared" si="14"/>
        <v>99.999999999999986</v>
      </c>
      <c r="G43" s="5">
        <f>SUMPRODUCT(E16:E39,G16:G39)/E43</f>
        <v>198.70529315960906</v>
      </c>
      <c r="H43" s="15">
        <f>E43*G43/SUMPRODUCT(E16:E39,I16:I39)</f>
        <v>0.84118933715521271</v>
      </c>
      <c r="I43" s="23"/>
      <c r="J43" s="24">
        <f t="shared" ref="J43:K43" si="15">SUM(J16:J39)</f>
        <v>1.5399999999999996</v>
      </c>
      <c r="K43" s="24">
        <f t="shared" si="15"/>
        <v>100.00000000000003</v>
      </c>
      <c r="L43" s="5">
        <f>SUMPRODUCT(J16:J39,L16:L39)/J43</f>
        <v>141.25454545454551</v>
      </c>
      <c r="M43" s="15">
        <f>J43*L43/SUMPRODUCT(J16:J39,N16:N39)</f>
        <v>0.78673029014648133</v>
      </c>
      <c r="N43" s="23"/>
      <c r="P43" s="24">
        <f t="shared" ref="P43:Q43" si="16">SUM(P16:P39)</f>
        <v>46.945604800000005</v>
      </c>
      <c r="Q43" s="24">
        <f t="shared" si="16"/>
        <v>100</v>
      </c>
      <c r="R43" s="5">
        <f>SUMPRODUCT(P16:P39,R16:R39)/P43</f>
        <v>202.86246469488441</v>
      </c>
      <c r="T43" s="24">
        <f t="shared" ref="T43:U43" si="17">SUM(T16:T39)</f>
        <v>6.4630015000000016</v>
      </c>
      <c r="U43" s="24">
        <f t="shared" si="17"/>
        <v>99.999999999999986</v>
      </c>
      <c r="V43" s="5">
        <f>SUMPRODUCT(T16:T39,V16:V39)/T43</f>
        <v>193.71166092101319</v>
      </c>
    </row>
    <row r="44" spans="1:22" x14ac:dyDescent="0.2">
      <c r="A44" s="9"/>
      <c r="B44" s="9"/>
      <c r="C44" s="9"/>
      <c r="D44" s="9"/>
    </row>
    <row r="46" spans="1:22" x14ac:dyDescent="0.2">
      <c r="A46" s="8" t="s">
        <v>38</v>
      </c>
      <c r="E46" s="29">
        <v>0.19500000000000001</v>
      </c>
      <c r="F46" s="29"/>
      <c r="G46" s="30">
        <v>413</v>
      </c>
      <c r="H46" s="29">
        <v>0.91</v>
      </c>
      <c r="I46" s="31">
        <f>G46/H46</f>
        <v>453.84615384615381</v>
      </c>
      <c r="K46" s="29"/>
      <c r="Q46" s="29"/>
      <c r="U46" s="29"/>
    </row>
    <row r="47" spans="1:22" x14ac:dyDescent="0.2">
      <c r="A47" s="8" t="s">
        <v>39</v>
      </c>
      <c r="E47" s="29">
        <v>0.17</v>
      </c>
      <c r="F47" s="29"/>
      <c r="G47" s="30">
        <v>427</v>
      </c>
      <c r="H47" s="29">
        <v>0.91200000000000003</v>
      </c>
      <c r="I47" s="31">
        <f t="shared" ref="I47:I51" si="18">G47/H47</f>
        <v>468.20175438596488</v>
      </c>
      <c r="K47" s="29"/>
      <c r="Q47" s="29"/>
      <c r="U47" s="29"/>
    </row>
    <row r="48" spans="1:22" x14ac:dyDescent="0.2">
      <c r="A48" s="8" t="s">
        <v>40</v>
      </c>
      <c r="E48" s="29">
        <v>0.156</v>
      </c>
      <c r="F48" s="29"/>
      <c r="G48" s="30">
        <v>441</v>
      </c>
      <c r="H48" s="29">
        <v>0.91400000000000003</v>
      </c>
      <c r="I48" s="31">
        <f t="shared" si="18"/>
        <v>482.49452954048138</v>
      </c>
      <c r="K48" s="29"/>
      <c r="Q48" s="29"/>
      <c r="U48" s="29"/>
    </row>
    <row r="49" spans="1:21" x14ac:dyDescent="0.2">
      <c r="A49" s="8" t="s">
        <v>41</v>
      </c>
      <c r="E49" s="29">
        <v>0.14299999999999999</v>
      </c>
      <c r="F49" s="29"/>
      <c r="G49" s="30">
        <v>455</v>
      </c>
      <c r="H49" s="29">
        <v>0.91600000000000004</v>
      </c>
      <c r="I49" s="31">
        <f t="shared" si="18"/>
        <v>496.72489082969429</v>
      </c>
      <c r="K49" s="29"/>
      <c r="Q49" s="29"/>
      <c r="U49" s="29"/>
    </row>
    <row r="50" spans="1:21" x14ac:dyDescent="0.2">
      <c r="A50" s="8" t="s">
        <v>42</v>
      </c>
      <c r="E50" s="29">
        <v>0.13</v>
      </c>
      <c r="F50" s="29"/>
      <c r="G50" s="30">
        <v>469</v>
      </c>
      <c r="H50" s="29">
        <v>0.91700000000000004</v>
      </c>
      <c r="I50" s="31">
        <f t="shared" si="18"/>
        <v>511.4503816793893</v>
      </c>
      <c r="K50" s="29"/>
      <c r="Q50" s="29"/>
      <c r="U50" s="29"/>
    </row>
    <row r="51" spans="1:21" x14ac:dyDescent="0.2">
      <c r="A51" s="8" t="s">
        <v>43</v>
      </c>
      <c r="E51" s="29">
        <v>0.11799999999999999</v>
      </c>
      <c r="F51" s="29"/>
      <c r="G51" s="30">
        <v>483</v>
      </c>
      <c r="H51" s="29">
        <v>0.91800000000000004</v>
      </c>
      <c r="I51" s="31">
        <f t="shared" si="18"/>
        <v>526.14379084967322</v>
      </c>
      <c r="K51" s="29"/>
      <c r="Q51" s="29"/>
      <c r="U51" s="29"/>
    </row>
    <row r="53" spans="1:21" x14ac:dyDescent="0.2">
      <c r="A53" s="8" t="s">
        <v>49</v>
      </c>
      <c r="E53" s="4">
        <f>SUM(E46:E51)</f>
        <v>0.91200000000000003</v>
      </c>
      <c r="F53" s="4"/>
      <c r="G53" s="6">
        <f>SUMPRODUCT(E46:E51,G46:G51)/E53</f>
        <v>444.02412280701759</v>
      </c>
      <c r="H53" s="4">
        <f>E53*G53/SUMPRODUCT(E46:E51,I46:I51)</f>
        <v>0.91417310535499696</v>
      </c>
      <c r="I53" s="6"/>
      <c r="K53" s="4"/>
      <c r="Q53" s="4"/>
      <c r="U53" s="4"/>
    </row>
    <row r="54" spans="1:21" x14ac:dyDescent="0.2">
      <c r="G54" s="4"/>
      <c r="H54" s="4"/>
      <c r="I54" s="4"/>
    </row>
    <row r="55" spans="1:21" x14ac:dyDescent="0.2">
      <c r="G55" s="4"/>
      <c r="H55" s="4"/>
      <c r="I55" s="4"/>
    </row>
    <row r="56" spans="1:21" x14ac:dyDescent="0.2">
      <c r="G56" s="4"/>
      <c r="H56" s="4"/>
      <c r="I56" s="4"/>
    </row>
    <row r="57" spans="1:21" x14ac:dyDescent="0.2">
      <c r="G57" s="4"/>
      <c r="H57" s="4"/>
      <c r="I57" s="4"/>
    </row>
    <row r="58" spans="1:21" x14ac:dyDescent="0.2">
      <c r="G58" s="4"/>
      <c r="H58" s="4"/>
      <c r="I58" s="4"/>
    </row>
    <row r="59" spans="1:21" x14ac:dyDescent="0.2">
      <c r="G59" s="4"/>
      <c r="H59" s="4"/>
      <c r="I59" s="4"/>
    </row>
    <row r="60" spans="1:21" x14ac:dyDescent="0.2">
      <c r="G60" s="4"/>
      <c r="H60" s="4"/>
      <c r="I60" s="4"/>
    </row>
    <row r="61" spans="1:21" x14ac:dyDescent="0.2">
      <c r="G61" s="4"/>
      <c r="H61" s="4"/>
      <c r="I61" s="4"/>
    </row>
    <row r="62" spans="1:21" x14ac:dyDescent="0.2">
      <c r="G62" s="4"/>
      <c r="H62" s="4"/>
      <c r="I62" s="4"/>
    </row>
    <row r="63" spans="1:21" x14ac:dyDescent="0.2">
      <c r="G63" s="4"/>
      <c r="H63" s="4"/>
      <c r="I63" s="4"/>
    </row>
    <row r="64" spans="1:21" x14ac:dyDescent="0.2">
      <c r="G64" s="4"/>
      <c r="H64" s="4"/>
      <c r="I64" s="4"/>
    </row>
    <row r="65" spans="7:9" x14ac:dyDescent="0.2">
      <c r="G65" s="4"/>
      <c r="H65" s="4"/>
      <c r="I65" s="4"/>
    </row>
    <row r="66" spans="7:9" x14ac:dyDescent="0.2">
      <c r="G66" s="4"/>
      <c r="H66" s="4"/>
      <c r="I66" s="4"/>
    </row>
    <row r="67" spans="7:9" x14ac:dyDescent="0.2">
      <c r="G67" s="4"/>
      <c r="H67" s="4"/>
      <c r="I67" s="4"/>
    </row>
    <row r="68" spans="7:9" x14ac:dyDescent="0.2">
      <c r="G68" s="4"/>
      <c r="H68" s="4"/>
      <c r="I68" s="4"/>
    </row>
    <row r="69" spans="7:9" x14ac:dyDescent="0.2">
      <c r="G69" s="4"/>
      <c r="H69" s="4"/>
      <c r="I69" s="4"/>
    </row>
    <row r="70" spans="7:9" x14ac:dyDescent="0.2">
      <c r="G70" s="4"/>
      <c r="H70" s="4"/>
      <c r="I70" s="4"/>
    </row>
    <row r="71" spans="7:9" x14ac:dyDescent="0.2">
      <c r="G71" s="4"/>
      <c r="H71" s="4"/>
      <c r="I71" s="4"/>
    </row>
    <row r="72" spans="7:9" x14ac:dyDescent="0.2">
      <c r="G72" s="4"/>
      <c r="H72" s="4"/>
      <c r="I72" s="4"/>
    </row>
    <row r="73" spans="7:9" x14ac:dyDescent="0.2">
      <c r="G73" s="4"/>
      <c r="H73" s="4"/>
      <c r="I73" s="4"/>
    </row>
    <row r="74" spans="7:9" x14ac:dyDescent="0.2">
      <c r="G74" s="4"/>
      <c r="H74" s="4"/>
      <c r="I74" s="4"/>
    </row>
  </sheetData>
  <mergeCells count="5">
    <mergeCell ref="P5:R5"/>
    <mergeCell ref="T5:V5"/>
    <mergeCell ref="B5:D5"/>
    <mergeCell ref="E5:I5"/>
    <mergeCell ref="J5:N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Compositions</vt:lpstr>
      <vt:lpstr>RO-zi(Mi)</vt:lpstr>
      <vt:lpstr>RG-zi(Mi)</vt:lpstr>
    </vt:vector>
  </TitlesOfParts>
  <Company>Schlumberger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njia</dc:creator>
  <cp:lastModifiedBy>Curtis Hays Whitson</cp:lastModifiedBy>
  <cp:lastPrinted>2011-05-19T21:40:57Z</cp:lastPrinted>
  <dcterms:created xsi:type="dcterms:W3CDTF">2011-05-19T21:30:46Z</dcterms:created>
  <dcterms:modified xsi:type="dcterms:W3CDTF">2016-02-16T10:53:57Z</dcterms:modified>
</cp:coreProperties>
</file>