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\NTNU\PVT-Courses-NTNU\TPG4145-2016\ClassExercises\"/>
    </mc:Choice>
  </mc:AlternateContent>
  <bookViews>
    <workbookView xWindow="360" yWindow="240" windowWidth="14940" windowHeight="8388"/>
  </bookViews>
  <sheets>
    <sheet name="Data" sheetId="1" r:id="rId1"/>
    <sheet name="Condensate value(field)" sheetId="2" r:id="rId2"/>
    <sheet name="Condensate value(metric)" sheetId="3" r:id="rId3"/>
    <sheet name="CGR-y6+" sheetId="4" r:id="rId4"/>
  </sheets>
  <definedNames>
    <definedName name="CGR">Data!$A$14:$A$31</definedName>
    <definedName name="dRF__cond">Data!$C$9</definedName>
    <definedName name="Gas_Price">Data!$C$4</definedName>
    <definedName name="IGIP">Data!$C$7</definedName>
    <definedName name="NOK_USD">Data!$C$6</definedName>
    <definedName name="Oil_price">Data!$C$5</definedName>
    <definedName name="RF__gas">Data!$C$8</definedName>
    <definedName name="Rfcond">Data!$F$14:$F$31</definedName>
    <definedName name="Rfgas">Data!$E$14:$E$31</definedName>
  </definedNames>
  <calcPr calcId="152511"/>
</workbook>
</file>

<file path=xl/calcChain.xml><?xml version="1.0" encoding="utf-8"?>
<calcChain xmlns="http://schemas.openxmlformats.org/spreadsheetml/2006/main">
  <c r="G15" i="1" l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14" i="1"/>
  <c r="G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4" i="1"/>
  <c r="E7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4" i="1"/>
  <c r="E5" i="1"/>
  <c r="E4" i="1"/>
  <c r="B7" i="4"/>
  <c r="B5" i="4"/>
  <c r="B6" i="4" s="1"/>
  <c r="B9" i="4" s="1"/>
  <c r="B22" i="4"/>
  <c r="C22" i="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D14" i="4" s="1"/>
  <c r="D6" i="4"/>
  <c r="D7" i="4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4" i="1"/>
  <c r="D17" i="4" l="1"/>
  <c r="E17" i="4"/>
  <c r="D15" i="4"/>
  <c r="F15" i="4" s="1"/>
  <c r="E15" i="4"/>
  <c r="D19" i="4"/>
  <c r="E19" i="4"/>
  <c r="D20" i="4"/>
  <c r="F20" i="4" s="1"/>
  <c r="E20" i="4"/>
  <c r="D21" i="4"/>
  <c r="E21" i="4"/>
  <c r="D16" i="4"/>
  <c r="F16" i="4" s="1"/>
  <c r="E16" i="4"/>
  <c r="D18" i="4"/>
  <c r="F18" i="4" s="1"/>
  <c r="E18" i="4"/>
  <c r="D22" i="4"/>
  <c r="F22" i="4" s="1"/>
  <c r="E22" i="4"/>
  <c r="B89" i="4"/>
  <c r="C89" i="4" s="1"/>
  <c r="B88" i="4"/>
  <c r="C88" i="4" s="1"/>
  <c r="B87" i="4"/>
  <c r="C87" i="4" s="1"/>
  <c r="B86" i="4"/>
  <c r="C86" i="4" s="1"/>
  <c r="B85" i="4"/>
  <c r="C85" i="4" s="1"/>
  <c r="B84" i="4"/>
  <c r="C84" i="4" s="1"/>
  <c r="B83" i="4"/>
  <c r="C83" i="4" s="1"/>
  <c r="B82" i="4"/>
  <c r="C82" i="4" s="1"/>
  <c r="B81" i="4"/>
  <c r="C81" i="4" s="1"/>
  <c r="B80" i="4"/>
  <c r="C80" i="4" s="1"/>
  <c r="B79" i="4"/>
  <c r="C79" i="4" s="1"/>
  <c r="B78" i="4"/>
  <c r="C78" i="4" s="1"/>
  <c r="B77" i="4"/>
  <c r="C77" i="4" s="1"/>
  <c r="B76" i="4"/>
  <c r="C76" i="4" s="1"/>
  <c r="B75" i="4"/>
  <c r="C75" i="4" s="1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67" i="4"/>
  <c r="C67" i="4" s="1"/>
  <c r="B66" i="4"/>
  <c r="C66" i="4" s="1"/>
  <c r="B65" i="4"/>
  <c r="C65" i="4" s="1"/>
  <c r="B64" i="4"/>
  <c r="C64" i="4" s="1"/>
  <c r="B63" i="4"/>
  <c r="C63" i="4" s="1"/>
  <c r="B62" i="4"/>
  <c r="C62" i="4" s="1"/>
  <c r="B61" i="4"/>
  <c r="C61" i="4" s="1"/>
  <c r="B60" i="4"/>
  <c r="C60" i="4" s="1"/>
  <c r="B59" i="4"/>
  <c r="C59" i="4" s="1"/>
  <c r="B58" i="4"/>
  <c r="C58" i="4" s="1"/>
  <c r="B57" i="4"/>
  <c r="C57" i="4" s="1"/>
  <c r="B56" i="4"/>
  <c r="C56" i="4" s="1"/>
  <c r="B55" i="4"/>
  <c r="C55" i="4" s="1"/>
  <c r="B54" i="4"/>
  <c r="C54" i="4" s="1"/>
  <c r="B53" i="4"/>
  <c r="C53" i="4" s="1"/>
  <c r="B52" i="4"/>
  <c r="C52" i="4" s="1"/>
  <c r="B51" i="4"/>
  <c r="C51" i="4" s="1"/>
  <c r="B50" i="4"/>
  <c r="C50" i="4" s="1"/>
  <c r="B49" i="4"/>
  <c r="C49" i="4" s="1"/>
  <c r="B48" i="4"/>
  <c r="C48" i="4" s="1"/>
  <c r="B47" i="4"/>
  <c r="C47" i="4" s="1"/>
  <c r="B46" i="4"/>
  <c r="C46" i="4" s="1"/>
  <c r="B45" i="4"/>
  <c r="C45" i="4" s="1"/>
  <c r="B44" i="4"/>
  <c r="C44" i="4" s="1"/>
  <c r="B43" i="4"/>
  <c r="C43" i="4" s="1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B35" i="4"/>
  <c r="C35" i="4" s="1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F31" i="1"/>
  <c r="I31" i="1" s="1"/>
  <c r="J31" i="1" s="1"/>
  <c r="F30" i="1"/>
  <c r="I30" i="1" s="1"/>
  <c r="J30" i="1" s="1"/>
  <c r="F29" i="1"/>
  <c r="I29" i="1" s="1"/>
  <c r="J29" i="1" s="1"/>
  <c r="F28" i="1"/>
  <c r="I28" i="1" s="1"/>
  <c r="J28" i="1" s="1"/>
  <c r="F27" i="1"/>
  <c r="I27" i="1" s="1"/>
  <c r="J27" i="1" s="1"/>
  <c r="F26" i="1"/>
  <c r="I26" i="1" s="1"/>
  <c r="J26" i="1" s="1"/>
  <c r="F25" i="1"/>
  <c r="I25" i="1" s="1"/>
  <c r="J25" i="1" s="1"/>
  <c r="F24" i="1"/>
  <c r="I24" i="1" s="1"/>
  <c r="J24" i="1" s="1"/>
  <c r="F23" i="1"/>
  <c r="I23" i="1" s="1"/>
  <c r="J23" i="1" s="1"/>
  <c r="F22" i="1"/>
  <c r="I22" i="1" s="1"/>
  <c r="J22" i="1" s="1"/>
  <c r="F21" i="1"/>
  <c r="I21" i="1" s="1"/>
  <c r="J21" i="1" s="1"/>
  <c r="F20" i="1"/>
  <c r="I20" i="1" s="1"/>
  <c r="J20" i="1" s="1"/>
  <c r="F19" i="1"/>
  <c r="I19" i="1" s="1"/>
  <c r="J19" i="1" s="1"/>
  <c r="F18" i="1"/>
  <c r="I18" i="1" s="1"/>
  <c r="J18" i="1" s="1"/>
  <c r="F17" i="1"/>
  <c r="I17" i="1" s="1"/>
  <c r="J17" i="1" s="1"/>
  <c r="F16" i="1"/>
  <c r="I16" i="1" s="1"/>
  <c r="J16" i="1" s="1"/>
  <c r="F15" i="1"/>
  <c r="I15" i="1" s="1"/>
  <c r="J15" i="1" s="1"/>
  <c r="F14" i="1"/>
  <c r="I14" i="1" s="1"/>
  <c r="J14" i="1" s="1"/>
  <c r="D23" i="4" l="1"/>
  <c r="F23" i="4" s="1"/>
  <c r="E23" i="4"/>
  <c r="D35" i="4"/>
  <c r="E35" i="4"/>
  <c r="D47" i="4"/>
  <c r="E47" i="4"/>
  <c r="D55" i="4"/>
  <c r="F55" i="4" s="1"/>
  <c r="E55" i="4"/>
  <c r="D67" i="4"/>
  <c r="E67" i="4"/>
  <c r="D79" i="4"/>
  <c r="F79" i="4" s="1"/>
  <c r="E79" i="4"/>
  <c r="D83" i="4"/>
  <c r="E83" i="4"/>
  <c r="D24" i="4"/>
  <c r="F24" i="4" s="1"/>
  <c r="E24" i="4"/>
  <c r="D28" i="4"/>
  <c r="E28" i="4"/>
  <c r="D32" i="4"/>
  <c r="E32" i="4"/>
  <c r="D36" i="4"/>
  <c r="E36" i="4"/>
  <c r="D40" i="4"/>
  <c r="E40" i="4"/>
  <c r="D44" i="4"/>
  <c r="E44" i="4"/>
  <c r="D48" i="4"/>
  <c r="F48" i="4" s="1"/>
  <c r="E48" i="4"/>
  <c r="D52" i="4"/>
  <c r="E52" i="4"/>
  <c r="D56" i="4"/>
  <c r="F56" i="4" s="1"/>
  <c r="E56" i="4"/>
  <c r="D60" i="4"/>
  <c r="E60" i="4"/>
  <c r="D64" i="4"/>
  <c r="E64" i="4"/>
  <c r="D68" i="4"/>
  <c r="F68" i="4" s="1"/>
  <c r="E68" i="4"/>
  <c r="D72" i="4"/>
  <c r="F72" i="4" s="1"/>
  <c r="E72" i="4"/>
  <c r="D76" i="4"/>
  <c r="E76" i="4"/>
  <c r="D80" i="4"/>
  <c r="F80" i="4" s="1"/>
  <c r="E80" i="4"/>
  <c r="D84" i="4"/>
  <c r="F84" i="4" s="1"/>
  <c r="E84" i="4"/>
  <c r="D88" i="4"/>
  <c r="E88" i="4"/>
  <c r="D27" i="4"/>
  <c r="E27" i="4"/>
  <c r="D39" i="4"/>
  <c r="F39" i="4" s="1"/>
  <c r="E39" i="4"/>
  <c r="D51" i="4"/>
  <c r="E51" i="4"/>
  <c r="D63" i="4"/>
  <c r="F63" i="4" s="1"/>
  <c r="E63" i="4"/>
  <c r="D71" i="4"/>
  <c r="E71" i="4"/>
  <c r="D87" i="4"/>
  <c r="F87" i="4" s="1"/>
  <c r="E87" i="4"/>
  <c r="D25" i="4"/>
  <c r="E25" i="4"/>
  <c r="D29" i="4"/>
  <c r="F29" i="4" s="1"/>
  <c r="E29" i="4"/>
  <c r="D33" i="4"/>
  <c r="E33" i="4"/>
  <c r="D37" i="4"/>
  <c r="F37" i="4" s="1"/>
  <c r="E37" i="4"/>
  <c r="D41" i="4"/>
  <c r="E41" i="4"/>
  <c r="D45" i="4"/>
  <c r="F45" i="4" s="1"/>
  <c r="E45" i="4"/>
  <c r="D49" i="4"/>
  <c r="E49" i="4"/>
  <c r="D53" i="4"/>
  <c r="F53" i="4" s="1"/>
  <c r="E53" i="4"/>
  <c r="D57" i="4"/>
  <c r="E57" i="4"/>
  <c r="D61" i="4"/>
  <c r="F61" i="4" s="1"/>
  <c r="E61" i="4"/>
  <c r="D65" i="4"/>
  <c r="E65" i="4"/>
  <c r="D69" i="4"/>
  <c r="F69" i="4" s="1"/>
  <c r="E69" i="4"/>
  <c r="D73" i="4"/>
  <c r="E73" i="4"/>
  <c r="D77" i="4"/>
  <c r="F77" i="4" s="1"/>
  <c r="E77" i="4"/>
  <c r="D81" i="4"/>
  <c r="E81" i="4"/>
  <c r="D85" i="4"/>
  <c r="F85" i="4" s="1"/>
  <c r="E85" i="4"/>
  <c r="D89" i="4"/>
  <c r="E89" i="4"/>
  <c r="D31" i="4"/>
  <c r="F31" i="4" s="1"/>
  <c r="E31" i="4"/>
  <c r="D43" i="4"/>
  <c r="E43" i="4"/>
  <c r="D59" i="4"/>
  <c r="E59" i="4"/>
  <c r="D75" i="4"/>
  <c r="E75" i="4"/>
  <c r="D26" i="4"/>
  <c r="F26" i="4" s="1"/>
  <c r="E26" i="4"/>
  <c r="D30" i="4"/>
  <c r="E30" i="4"/>
  <c r="D34" i="4"/>
  <c r="F34" i="4" s="1"/>
  <c r="E34" i="4"/>
  <c r="D38" i="4"/>
  <c r="E38" i="4"/>
  <c r="D42" i="4"/>
  <c r="F42" i="4" s="1"/>
  <c r="E42" i="4"/>
  <c r="D46" i="4"/>
  <c r="E46" i="4"/>
  <c r="D50" i="4"/>
  <c r="F50" i="4" s="1"/>
  <c r="E50" i="4"/>
  <c r="D54" i="4"/>
  <c r="E54" i="4"/>
  <c r="D58" i="4"/>
  <c r="F58" i="4" s="1"/>
  <c r="E58" i="4"/>
  <c r="D62" i="4"/>
  <c r="E62" i="4"/>
  <c r="D66" i="4"/>
  <c r="F66" i="4" s="1"/>
  <c r="E66" i="4"/>
  <c r="D70" i="4"/>
  <c r="E70" i="4"/>
  <c r="D74" i="4"/>
  <c r="F74" i="4" s="1"/>
  <c r="E74" i="4"/>
  <c r="D78" i="4"/>
  <c r="E78" i="4"/>
  <c r="D82" i="4"/>
  <c r="F82" i="4" s="1"/>
  <c r="E82" i="4"/>
  <c r="D86" i="4"/>
  <c r="E86" i="4"/>
  <c r="F21" i="4"/>
  <c r="F19" i="4"/>
  <c r="F17" i="4"/>
  <c r="F40" i="4" l="1"/>
  <c r="F32" i="4"/>
  <c r="F59" i="4"/>
  <c r="F35" i="4"/>
  <c r="F88" i="4"/>
  <c r="F64" i="4"/>
  <c r="F86" i="4"/>
  <c r="F78" i="4"/>
  <c r="F70" i="4"/>
  <c r="F62" i="4"/>
  <c r="F54" i="4"/>
  <c r="F46" i="4"/>
  <c r="F38" i="4"/>
  <c r="F30" i="4"/>
  <c r="F75" i="4"/>
  <c r="F43" i="4"/>
  <c r="F89" i="4"/>
  <c r="F81" i="4"/>
  <c r="F73" i="4"/>
  <c r="F65" i="4"/>
  <c r="F57" i="4"/>
  <c r="F49" i="4"/>
  <c r="F41" i="4"/>
  <c r="F33" i="4"/>
  <c r="F25" i="4"/>
  <c r="F71" i="4"/>
  <c r="F51" i="4"/>
  <c r="F27" i="4"/>
  <c r="F76" i="4"/>
  <c r="F60" i="4"/>
  <c r="F52" i="4"/>
  <c r="F44" i="4"/>
  <c r="F36" i="4"/>
  <c r="F28" i="4"/>
  <c r="F83" i="4"/>
  <c r="F67" i="4"/>
  <c r="F47" i="4"/>
</calcChain>
</file>

<file path=xl/comments1.xml><?xml version="1.0" encoding="utf-8"?>
<comments xmlns="http://schemas.openxmlformats.org/spreadsheetml/2006/main">
  <authors>
    <author>Curtis H. Whiston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Curtis H. Whiston:</t>
        </r>
        <r>
          <rPr>
            <sz val="8"/>
            <color indexed="81"/>
            <rFont val="Tahoma"/>
            <family val="2"/>
          </rPr>
          <t xml:space="preserve">
Cragoe correlation</t>
        </r>
      </text>
    </comment>
  </commentList>
</comments>
</file>

<file path=xl/sharedStrings.xml><?xml version="1.0" encoding="utf-8"?>
<sst xmlns="http://schemas.openxmlformats.org/spreadsheetml/2006/main" count="60" uniqueCount="47">
  <si>
    <t>Gas Price</t>
  </si>
  <si>
    <t>Oil price</t>
  </si>
  <si>
    <t>USD/Mscf</t>
  </si>
  <si>
    <t>USD/bbl</t>
  </si>
  <si>
    <t>NOK/Sm3</t>
  </si>
  <si>
    <t>CGR</t>
  </si>
  <si>
    <t>Sm3/1E6Sm3</t>
  </si>
  <si>
    <t>% of Value</t>
  </si>
  <si>
    <t>Gas</t>
  </si>
  <si>
    <t>Condensate</t>
  </si>
  <si>
    <t>scf</t>
  </si>
  <si>
    <t>Sm3</t>
  </si>
  <si>
    <t>NOK/USD</t>
  </si>
  <si>
    <t>mol-%</t>
  </si>
  <si>
    <t>C6+</t>
  </si>
  <si>
    <t>API</t>
  </si>
  <si>
    <t>DENo</t>
  </si>
  <si>
    <t>MWo</t>
  </si>
  <si>
    <t>SGo</t>
  </si>
  <si>
    <t>Sm3/Sm3</t>
  </si>
  <si>
    <t>STB/MMscf</t>
  </si>
  <si>
    <t>kg/m3</t>
  </si>
  <si>
    <t>lb/ft3</t>
  </si>
  <si>
    <t>kg/kmol</t>
  </si>
  <si>
    <t>lb/lbmol</t>
  </si>
  <si>
    <t>R</t>
  </si>
  <si>
    <t>K;bar;kg;m3</t>
  </si>
  <si>
    <t>R;psia;lb;ft3</t>
  </si>
  <si>
    <t>C</t>
  </si>
  <si>
    <t>dCGR/dz</t>
  </si>
  <si>
    <t>per mol-%</t>
  </si>
  <si>
    <t>(STB/MMscf)</t>
  </si>
  <si>
    <t>(Sm3/1E6Sm3)</t>
  </si>
  <si>
    <t>%</t>
  </si>
  <si>
    <t>dRF (cond)</t>
  </si>
  <si>
    <t>RF (gas)</t>
  </si>
  <si>
    <t>% Recovery Factor</t>
  </si>
  <si>
    <t>Value of Surface Condensate and Gas Production from a Gas Condensate Reservoir</t>
  </si>
  <si>
    <t>% per (STB/MMscf) ; 0.15 is a good 'average' value</t>
  </si>
  <si>
    <t>Value (Million USD)</t>
  </si>
  <si>
    <t>Rfcond</t>
  </si>
  <si>
    <t>Rfgas</t>
  </si>
  <si>
    <t>Initial gas in place (G), IGIP</t>
  </si>
  <si>
    <t>OGR</t>
  </si>
  <si>
    <t>STB</t>
  </si>
  <si>
    <t>IOIP = IGIP x OGR</t>
  </si>
  <si>
    <t>Initial In-Situ OGR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</si>
</sst>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0" x14ac:knownFonts="1">
    <font>
      <sz val="10"/>
      <name val="Arial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1" fontId="0" fillId="0" borderId="0" xfId="0" applyNumberFormat="1"/>
    <xf numFmtId="173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72" fontId="0" fillId="0" borderId="0" xfId="0" applyNumberFormat="1"/>
    <xf numFmtId="1" fontId="0" fillId="0" borderId="0" xfId="0" applyNumberFormat="1"/>
    <xf numFmtId="1" fontId="4" fillId="0" borderId="0" xfId="0" applyNumberFormat="1" applyFont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11" fontId="1" fillId="0" borderId="4" xfId="0" applyNumberFormat="1" applyFont="1" applyBorder="1"/>
    <xf numFmtId="0" fontId="0" fillId="0" borderId="5" xfId="0" applyBorder="1"/>
    <xf numFmtId="2" fontId="1" fillId="0" borderId="6" xfId="0" applyNumberFormat="1" applyFont="1" applyBorder="1"/>
    <xf numFmtId="0" fontId="5" fillId="0" borderId="0" xfId="0" applyFont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6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3" xfId="0" applyFont="1" applyBorder="1"/>
    <xf numFmtId="0" fontId="7" fillId="0" borderId="10" xfId="0" applyFont="1" applyBorder="1" applyAlignment="1">
      <alignment horizontal="center"/>
    </xf>
    <xf numFmtId="1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condensate as a fraction of total value of produced fluids</a:t>
            </a:r>
          </a:p>
        </c:rich>
      </c:tx>
      <c:layout>
        <c:manualLayout>
          <c:xMode val="edge"/>
          <c:yMode val="edge"/>
          <c:x val="0.13835956917978456"/>
          <c:y val="2.0380434782608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21541010770499E-2"/>
          <c:y val="0.14673913043478259"/>
          <c:w val="0.88980944490472236"/>
          <c:h val="0.69836956521739124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Data!$A$14:$A$31</c:f>
              <c:numCache>
                <c:formatCode>General</c:formatCode>
                <c:ptCount val="18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</c:numCache>
            </c:numRef>
          </c:xVal>
          <c:yVal>
            <c:numRef>
              <c:f>Data!$J$14:$J$31</c:f>
              <c:numCache>
                <c:formatCode>0</c:formatCode>
                <c:ptCount val="18"/>
                <c:pt idx="0">
                  <c:v>7.4701343335371178</c:v>
                </c:pt>
                <c:pt idx="1">
                  <c:v>13.638887175374748</c:v>
                </c:pt>
                <c:pt idx="2">
                  <c:v>23.178226514486383</c:v>
                </c:pt>
                <c:pt idx="3">
                  <c:v>30.136234343031091</c:v>
                </c:pt>
                <c:pt idx="4">
                  <c:v>35.352789065386034</c:v>
                </c:pt>
                <c:pt idx="5">
                  <c:v>39.328277356446371</c:v>
                </c:pt>
                <c:pt idx="6">
                  <c:v>42.377346065195923</c:v>
                </c:pt>
                <c:pt idx="7">
                  <c:v>44.705557091512304</c:v>
                </c:pt>
                <c:pt idx="8">
                  <c:v>46.450428396572832</c:v>
                </c:pt>
                <c:pt idx="9">
                  <c:v>47.704605730081063</c:v>
                </c:pt>
                <c:pt idx="10">
                  <c:v>48.529411764705884</c:v>
                </c:pt>
                <c:pt idx="11">
                  <c:v>48.962852247457256</c:v>
                </c:pt>
                <c:pt idx="12">
                  <c:v>49.024177104573255</c:v>
                </c:pt>
                <c:pt idx="13">
                  <c:v>48.71607018572108</c:v>
                </c:pt>
                <c:pt idx="14">
                  <c:v>48.024948024948024</c:v>
                </c:pt>
                <c:pt idx="15">
                  <c:v>46.919431279620852</c:v>
                </c:pt>
                <c:pt idx="16">
                  <c:v>45.346658338538418</c:v>
                </c:pt>
                <c:pt idx="17">
                  <c:v>44.488501189532116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48688"/>
        <c:axId val="389849080"/>
      </c:scatterChart>
      <c:valAx>
        <c:axId val="38984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CGR, STB/MMscf</a:t>
                </a:r>
              </a:p>
            </c:rich>
          </c:tx>
          <c:layout>
            <c:manualLayout>
              <c:xMode val="edge"/>
              <c:yMode val="edge"/>
              <c:x val="0.43164871582435793"/>
              <c:y val="0.91711956521739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849080"/>
        <c:crosses val="autoZero"/>
        <c:crossBetween val="midCat"/>
      </c:valAx>
      <c:valAx>
        <c:axId val="389849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Condensate Value, % Gas+Condensate</a:t>
                </a:r>
              </a:p>
            </c:rich>
          </c:tx>
          <c:layout>
            <c:manualLayout>
              <c:xMode val="edge"/>
              <c:yMode val="edge"/>
              <c:x val="9.9420049710024858E-3"/>
              <c:y val="0.197010869565217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8486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condensate as a fraction of total value of produced fluids</a:t>
            </a:r>
          </a:p>
        </c:rich>
      </c:tx>
      <c:layout>
        <c:manualLayout>
          <c:xMode val="edge"/>
          <c:yMode val="edge"/>
          <c:x val="0.13835956917978456"/>
          <c:y val="2.0380434782608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21541010770499E-2"/>
          <c:y val="0.14673913043478259"/>
          <c:w val="0.88400994200497096"/>
          <c:h val="0.69836956521739124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Data!$B$14:$B$31</c:f>
              <c:numCache>
                <c:formatCode>0</c:formatCode>
                <c:ptCount val="18"/>
                <c:pt idx="0">
                  <c:v>56.154580152671755</c:v>
                </c:pt>
                <c:pt idx="1">
                  <c:v>112.30916030534351</c:v>
                </c:pt>
                <c:pt idx="2">
                  <c:v>224.61832061068702</c:v>
                </c:pt>
                <c:pt idx="3">
                  <c:v>336.9274809160305</c:v>
                </c:pt>
                <c:pt idx="4">
                  <c:v>449.23664122137404</c:v>
                </c:pt>
                <c:pt idx="5">
                  <c:v>561.54580152671758</c:v>
                </c:pt>
                <c:pt idx="6">
                  <c:v>673.85496183206101</c:v>
                </c:pt>
                <c:pt idx="7">
                  <c:v>786.16412213740455</c:v>
                </c:pt>
                <c:pt idx="8">
                  <c:v>898.47328244274809</c:v>
                </c:pt>
                <c:pt idx="9">
                  <c:v>1010.7824427480915</c:v>
                </c:pt>
                <c:pt idx="10">
                  <c:v>1123.0916030534352</c:v>
                </c:pt>
                <c:pt idx="11">
                  <c:v>1235.4007633587785</c:v>
                </c:pt>
                <c:pt idx="12">
                  <c:v>1347.709923664122</c:v>
                </c:pt>
                <c:pt idx="13">
                  <c:v>1460.0190839694656</c:v>
                </c:pt>
                <c:pt idx="14">
                  <c:v>1572.3282442748091</c:v>
                </c:pt>
                <c:pt idx="15">
                  <c:v>1684.6374045801526</c:v>
                </c:pt>
                <c:pt idx="16">
                  <c:v>1796.9465648854962</c:v>
                </c:pt>
                <c:pt idx="17">
                  <c:v>1909.2557251908397</c:v>
                </c:pt>
              </c:numCache>
            </c:numRef>
          </c:xVal>
          <c:yVal>
            <c:numRef>
              <c:f>Data!$J$14:$J$31</c:f>
              <c:numCache>
                <c:formatCode>0</c:formatCode>
                <c:ptCount val="18"/>
                <c:pt idx="0">
                  <c:v>7.4701343335371178</c:v>
                </c:pt>
                <c:pt idx="1">
                  <c:v>13.638887175374748</c:v>
                </c:pt>
                <c:pt idx="2">
                  <c:v>23.178226514486383</c:v>
                </c:pt>
                <c:pt idx="3">
                  <c:v>30.136234343031091</c:v>
                </c:pt>
                <c:pt idx="4">
                  <c:v>35.352789065386034</c:v>
                </c:pt>
                <c:pt idx="5">
                  <c:v>39.328277356446371</c:v>
                </c:pt>
                <c:pt idx="6">
                  <c:v>42.377346065195923</c:v>
                </c:pt>
                <c:pt idx="7">
                  <c:v>44.705557091512304</c:v>
                </c:pt>
                <c:pt idx="8">
                  <c:v>46.450428396572832</c:v>
                </c:pt>
                <c:pt idx="9">
                  <c:v>47.704605730081063</c:v>
                </c:pt>
                <c:pt idx="10">
                  <c:v>48.529411764705884</c:v>
                </c:pt>
                <c:pt idx="11">
                  <c:v>48.962852247457256</c:v>
                </c:pt>
                <c:pt idx="12">
                  <c:v>49.024177104573255</c:v>
                </c:pt>
                <c:pt idx="13">
                  <c:v>48.71607018572108</c:v>
                </c:pt>
                <c:pt idx="14">
                  <c:v>48.024948024948024</c:v>
                </c:pt>
                <c:pt idx="15">
                  <c:v>46.919431279620852</c:v>
                </c:pt>
                <c:pt idx="16">
                  <c:v>45.346658338538418</c:v>
                </c:pt>
                <c:pt idx="17">
                  <c:v>44.488501189532116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436520"/>
        <c:axId val="396436912"/>
      </c:scatterChart>
      <c:valAx>
        <c:axId val="39643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CGR, Sm3/1E6Sm3</a:t>
                </a:r>
              </a:p>
            </c:rich>
          </c:tx>
          <c:layout>
            <c:manualLayout>
              <c:xMode val="edge"/>
              <c:yMode val="edge"/>
              <c:x val="0.41673570836785412"/>
              <c:y val="0.917119565217391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436912"/>
        <c:crosses val="autoZero"/>
        <c:crossBetween val="midCat"/>
      </c:valAx>
      <c:valAx>
        <c:axId val="39643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Condensate Value, % Gas+Condensate</a:t>
                </a:r>
              </a:p>
            </c:rich>
          </c:tx>
          <c:layout>
            <c:manualLayout>
              <c:xMode val="edge"/>
              <c:yMode val="edge"/>
              <c:x val="9.9420049710024858E-3"/>
              <c:y val="0.197010869565217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4365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 zoomToFit="1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 zoomToFit="1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7340" cy="56083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7340" cy="56083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715"/>
  <sheetViews>
    <sheetView tabSelected="1" zoomScaleNormal="100" workbookViewId="0">
      <selection activeCell="E13" sqref="E13:F13"/>
    </sheetView>
  </sheetViews>
  <sheetFormatPr defaultRowHeight="13.2" x14ac:dyDescent="0.25"/>
  <cols>
    <col min="1" max="1" width="14" customWidth="1"/>
    <col min="2" max="4" width="11.88671875" customWidth="1"/>
    <col min="5" max="5" width="9.33203125" customWidth="1"/>
    <col min="6" max="8" width="11.109375" customWidth="1"/>
    <col min="9" max="9" width="8.44140625" customWidth="1"/>
    <col min="10" max="10" width="10.109375" customWidth="1"/>
    <col min="11" max="12" width="11.5546875" bestFit="1" customWidth="1"/>
  </cols>
  <sheetData>
    <row r="1" spans="1:14" ht="15.6" x14ac:dyDescent="0.3">
      <c r="A1" s="26" t="s">
        <v>37</v>
      </c>
    </row>
    <row r="2" spans="1:14" x14ac:dyDescent="0.25">
      <c r="A2">
        <v>20160225</v>
      </c>
    </row>
    <row r="3" spans="1:14" ht="13.8" thickBot="1" x14ac:dyDescent="0.3"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4" t="s">
        <v>0</v>
      </c>
      <c r="B4" s="23"/>
      <c r="C4" s="15">
        <v>4</v>
      </c>
      <c r="D4" t="s">
        <v>2</v>
      </c>
      <c r="E4" s="6">
        <f>Gas_Price*NOK_USD*0.03531</f>
        <v>1.2005399999999999</v>
      </c>
      <c r="F4" s="8" t="s">
        <v>4</v>
      </c>
      <c r="G4" s="8"/>
      <c r="J4" s="8"/>
      <c r="L4" s="1"/>
    </row>
    <row r="5" spans="1:14" x14ac:dyDescent="0.25">
      <c r="A5" s="16" t="s">
        <v>1</v>
      </c>
      <c r="B5" s="24"/>
      <c r="C5" s="17">
        <v>33</v>
      </c>
      <c r="D5" t="s">
        <v>3</v>
      </c>
      <c r="E5" s="10">
        <f>Oil_price*NOK_USD*6.288</f>
        <v>1763.7840000000001</v>
      </c>
      <c r="F5" s="9" t="s">
        <v>4</v>
      </c>
      <c r="G5" s="9"/>
      <c r="J5" s="9"/>
      <c r="K5" s="2"/>
      <c r="M5" s="2"/>
      <c r="N5" s="2"/>
    </row>
    <row r="6" spans="1:14" x14ac:dyDescent="0.25">
      <c r="A6" s="16" t="s">
        <v>12</v>
      </c>
      <c r="B6" s="24"/>
      <c r="C6" s="18">
        <v>8.5</v>
      </c>
      <c r="F6" s="9"/>
      <c r="G6" s="9"/>
      <c r="J6" s="9"/>
      <c r="K6" s="2"/>
      <c r="M6" s="2"/>
      <c r="N6" s="2"/>
    </row>
    <row r="7" spans="1:14" x14ac:dyDescent="0.25">
      <c r="A7" s="35" t="s">
        <v>42</v>
      </c>
      <c r="B7" s="24"/>
      <c r="C7" s="19">
        <v>7000000000000</v>
      </c>
      <c r="D7" t="s">
        <v>10</v>
      </c>
      <c r="E7" s="3">
        <f>IGIP/35.31</f>
        <v>198244123477.76831</v>
      </c>
      <c r="F7" s="9" t="s">
        <v>11</v>
      </c>
      <c r="G7" s="9"/>
      <c r="J7" s="9"/>
      <c r="K7" s="2"/>
      <c r="M7" s="2"/>
      <c r="N7" s="2"/>
    </row>
    <row r="8" spans="1:14" x14ac:dyDescent="0.25">
      <c r="A8" s="16" t="s">
        <v>35</v>
      </c>
      <c r="B8" s="24"/>
      <c r="C8" s="17">
        <v>70</v>
      </c>
      <c r="D8" t="s">
        <v>33</v>
      </c>
      <c r="E8" s="3"/>
      <c r="F8" s="9"/>
      <c r="G8" s="9"/>
      <c r="J8" s="9"/>
      <c r="K8" s="2"/>
      <c r="M8" s="2"/>
      <c r="N8" s="2"/>
    </row>
    <row r="9" spans="1:14" ht="13.8" thickBot="1" x14ac:dyDescent="0.3">
      <c r="A9" s="20" t="s">
        <v>34</v>
      </c>
      <c r="B9" s="25"/>
      <c r="C9" s="21">
        <v>0.15</v>
      </c>
      <c r="D9" t="s">
        <v>38</v>
      </c>
      <c r="E9" s="3"/>
      <c r="F9" s="9"/>
      <c r="G9" s="9"/>
      <c r="J9" s="9"/>
      <c r="K9" s="2"/>
      <c r="M9" s="2"/>
      <c r="N9" s="2"/>
    </row>
    <row r="10" spans="1:14" x14ac:dyDescent="0.25">
      <c r="F10" s="2"/>
      <c r="M10" s="2"/>
      <c r="N10" s="2"/>
    </row>
    <row r="11" spans="1:14" x14ac:dyDescent="0.25">
      <c r="A11" s="31" t="s">
        <v>46</v>
      </c>
      <c r="B11" s="28"/>
      <c r="C11" s="31" t="s">
        <v>45</v>
      </c>
      <c r="D11" s="36"/>
      <c r="E11" s="27" t="s">
        <v>36</v>
      </c>
      <c r="F11" s="28"/>
      <c r="G11" s="29" t="s">
        <v>39</v>
      </c>
      <c r="H11" s="30"/>
      <c r="I11" s="27" t="s">
        <v>7</v>
      </c>
      <c r="J11" s="28"/>
      <c r="M11" s="2"/>
      <c r="N11" s="2"/>
    </row>
    <row r="12" spans="1:14" x14ac:dyDescent="0.25">
      <c r="A12" s="32" t="s">
        <v>20</v>
      </c>
      <c r="B12" s="1" t="s">
        <v>6</v>
      </c>
      <c r="C12" s="32" t="s">
        <v>44</v>
      </c>
      <c r="D12" s="32" t="s">
        <v>11</v>
      </c>
      <c r="E12" s="1" t="s">
        <v>8</v>
      </c>
      <c r="F12" s="1" t="s">
        <v>9</v>
      </c>
      <c r="G12" s="7" t="s">
        <v>8</v>
      </c>
      <c r="H12" s="6" t="s">
        <v>9</v>
      </c>
      <c r="I12" s="7" t="s">
        <v>8</v>
      </c>
      <c r="J12" s="6" t="s">
        <v>9</v>
      </c>
      <c r="M12" s="2"/>
      <c r="N12" s="2"/>
    </row>
    <row r="13" spans="1:14" x14ac:dyDescent="0.25">
      <c r="A13" s="22" t="s">
        <v>43</v>
      </c>
      <c r="B13" s="1"/>
      <c r="C13" s="1"/>
      <c r="D13" s="1"/>
      <c r="E13" s="22" t="s">
        <v>41</v>
      </c>
      <c r="F13" s="22" t="s">
        <v>40</v>
      </c>
      <c r="G13" s="6"/>
      <c r="H13" s="1"/>
      <c r="I13" s="7"/>
      <c r="J13" s="6"/>
      <c r="M13" s="2"/>
      <c r="N13" s="2"/>
    </row>
    <row r="14" spans="1:14" x14ac:dyDescent="0.25">
      <c r="A14" s="33">
        <v>10</v>
      </c>
      <c r="B14" s="10">
        <f>35.31/6.288*A14</f>
        <v>56.154580152671755</v>
      </c>
      <c r="C14" s="37">
        <f>A14*IGIP/1000000</f>
        <v>70000000</v>
      </c>
      <c r="D14" s="37">
        <f>C14/6.29</f>
        <v>11128775.834658187</v>
      </c>
      <c r="E14" s="12">
        <f t="shared" ref="E14:E31" si="0">RF__gas</f>
        <v>70</v>
      </c>
      <c r="F14" s="11">
        <f t="shared" ref="F14:F31" si="1">MAX(20,Rfgas-CGR*dRF__cond)</f>
        <v>68.5</v>
      </c>
      <c r="G14" s="12">
        <f>IGIP*E14*Gas_Price/1000/1000000/100</f>
        <v>19600</v>
      </c>
      <c r="H14" s="12">
        <f>C14*F14/100*Oil_price/1000000</f>
        <v>1582.35</v>
      </c>
      <c r="I14" s="13">
        <f t="shared" ref="I14:I31" si="2">G14/(G14+H14)*100</f>
        <v>92.529865666462882</v>
      </c>
      <c r="J14" s="13">
        <f>100-I14</f>
        <v>7.4701343335371178</v>
      </c>
      <c r="M14" s="2"/>
      <c r="N14" s="2"/>
    </row>
    <row r="15" spans="1:14" x14ac:dyDescent="0.25">
      <c r="A15" s="34">
        <v>20</v>
      </c>
      <c r="B15" s="10">
        <f t="shared" ref="B15:B31" si="3">35.31/6.288*A15</f>
        <v>112.30916030534351</v>
      </c>
      <c r="C15" s="37">
        <f>A15*IGIP/1000000</f>
        <v>140000000</v>
      </c>
      <c r="D15" s="37">
        <f t="shared" ref="D15:D31" si="4">C15/6.29</f>
        <v>22257551.669316374</v>
      </c>
      <c r="E15" s="12">
        <f t="shared" si="0"/>
        <v>70</v>
      </c>
      <c r="F15" s="11">
        <f t="shared" si="1"/>
        <v>67</v>
      </c>
      <c r="G15" s="12">
        <f>IGIP*E15*Gas_Price/1000/1000000/100</f>
        <v>19600</v>
      </c>
      <c r="H15" s="12">
        <f>C15*F15/100*Oil_price/1000000</f>
        <v>3095.4</v>
      </c>
      <c r="I15" s="13">
        <f t="shared" si="2"/>
        <v>86.361112824625252</v>
      </c>
      <c r="J15" s="13">
        <f t="shared" ref="J15:J31" si="5">100-I15</f>
        <v>13.638887175374748</v>
      </c>
      <c r="M15" s="2"/>
      <c r="N15" s="2"/>
    </row>
    <row r="16" spans="1:14" x14ac:dyDescent="0.25">
      <c r="A16" s="34">
        <v>40</v>
      </c>
      <c r="B16" s="10">
        <f t="shared" si="3"/>
        <v>224.61832061068702</v>
      </c>
      <c r="C16" s="37">
        <f>A16*IGIP/1000000</f>
        <v>280000000</v>
      </c>
      <c r="D16" s="37">
        <f t="shared" si="4"/>
        <v>44515103.338632748</v>
      </c>
      <c r="E16" s="12">
        <f t="shared" si="0"/>
        <v>70</v>
      </c>
      <c r="F16" s="11">
        <f t="shared" si="1"/>
        <v>64</v>
      </c>
      <c r="G16" s="12">
        <f>IGIP*E16*Gas_Price/1000/1000000/100</f>
        <v>19600</v>
      </c>
      <c r="H16" s="12">
        <f>C16*F16/100*Oil_price/1000000</f>
        <v>5913.6</v>
      </c>
      <c r="I16" s="13">
        <f t="shared" si="2"/>
        <v>76.821773485513617</v>
      </c>
      <c r="J16" s="13">
        <f t="shared" si="5"/>
        <v>23.178226514486383</v>
      </c>
      <c r="M16" s="2"/>
      <c r="N16" s="2"/>
    </row>
    <row r="17" spans="1:14" x14ac:dyDescent="0.25">
      <c r="A17" s="34">
        <v>60</v>
      </c>
      <c r="B17" s="10">
        <f t="shared" si="3"/>
        <v>336.9274809160305</v>
      </c>
      <c r="C17" s="37">
        <f>A17*IGIP/1000000</f>
        <v>420000000</v>
      </c>
      <c r="D17" s="37">
        <f t="shared" si="4"/>
        <v>66772655.007949129</v>
      </c>
      <c r="E17" s="12">
        <f t="shared" si="0"/>
        <v>70</v>
      </c>
      <c r="F17" s="11">
        <f t="shared" si="1"/>
        <v>61</v>
      </c>
      <c r="G17" s="12">
        <f>IGIP*E17*Gas_Price/1000/1000000/100</f>
        <v>19600</v>
      </c>
      <c r="H17" s="12">
        <f>C17*F17/100*Oil_price/1000000</f>
        <v>8454.6</v>
      </c>
      <c r="I17" s="13">
        <f t="shared" si="2"/>
        <v>69.863765656968909</v>
      </c>
      <c r="J17" s="13">
        <f t="shared" si="5"/>
        <v>30.136234343031091</v>
      </c>
      <c r="M17" s="2"/>
      <c r="N17" s="2"/>
    </row>
    <row r="18" spans="1:14" x14ac:dyDescent="0.25">
      <c r="A18" s="34">
        <v>80</v>
      </c>
      <c r="B18" s="10">
        <f t="shared" si="3"/>
        <v>449.23664122137404</v>
      </c>
      <c r="C18" s="37">
        <f>A18*IGIP/1000000</f>
        <v>560000000</v>
      </c>
      <c r="D18" s="37">
        <f t="shared" si="4"/>
        <v>89030206.677265495</v>
      </c>
      <c r="E18" s="12">
        <f t="shared" si="0"/>
        <v>70</v>
      </c>
      <c r="F18" s="11">
        <f t="shared" si="1"/>
        <v>58</v>
      </c>
      <c r="G18" s="12">
        <f>IGIP*E18*Gas_Price/1000/1000000/100</f>
        <v>19600</v>
      </c>
      <c r="H18" s="12">
        <f>C18*F18/100*Oil_price/1000000</f>
        <v>10718.4</v>
      </c>
      <c r="I18" s="13">
        <f t="shared" si="2"/>
        <v>64.647210934613966</v>
      </c>
      <c r="J18" s="13">
        <f t="shared" si="5"/>
        <v>35.352789065386034</v>
      </c>
      <c r="M18" s="2"/>
      <c r="N18" s="2"/>
    </row>
    <row r="19" spans="1:14" x14ac:dyDescent="0.25">
      <c r="A19" s="34">
        <v>100</v>
      </c>
      <c r="B19" s="10">
        <f t="shared" si="3"/>
        <v>561.54580152671758</v>
      </c>
      <c r="C19" s="37">
        <f>A19*IGIP/1000000</f>
        <v>700000000</v>
      </c>
      <c r="D19" s="37">
        <f t="shared" si="4"/>
        <v>111287758.34658188</v>
      </c>
      <c r="E19" s="12">
        <f t="shared" si="0"/>
        <v>70</v>
      </c>
      <c r="F19" s="11">
        <f t="shared" si="1"/>
        <v>55</v>
      </c>
      <c r="G19" s="12">
        <f>IGIP*E19*Gas_Price/1000/1000000/100</f>
        <v>19600</v>
      </c>
      <c r="H19" s="12">
        <f>C19*F19/100*Oil_price/1000000</f>
        <v>12705</v>
      </c>
      <c r="I19" s="13">
        <f t="shared" si="2"/>
        <v>60.671722643553629</v>
      </c>
      <c r="J19" s="13">
        <f t="shared" si="5"/>
        <v>39.328277356446371</v>
      </c>
      <c r="M19" s="2"/>
      <c r="N19" s="2"/>
    </row>
    <row r="20" spans="1:14" x14ac:dyDescent="0.25">
      <c r="A20" s="34">
        <v>120</v>
      </c>
      <c r="B20" s="10">
        <f t="shared" si="3"/>
        <v>673.85496183206101</v>
      </c>
      <c r="C20" s="37">
        <f>A20*IGIP/1000000</f>
        <v>840000000</v>
      </c>
      <c r="D20" s="37">
        <f t="shared" si="4"/>
        <v>133545310.01589826</v>
      </c>
      <c r="E20" s="12">
        <f t="shared" si="0"/>
        <v>70</v>
      </c>
      <c r="F20" s="11">
        <f t="shared" si="1"/>
        <v>52</v>
      </c>
      <c r="G20" s="12">
        <f>IGIP*E20*Gas_Price/1000/1000000/100</f>
        <v>19600</v>
      </c>
      <c r="H20" s="12">
        <f>C20*F20/100*Oil_price/1000000</f>
        <v>14414.4</v>
      </c>
      <c r="I20" s="13">
        <f t="shared" si="2"/>
        <v>57.622653934804077</v>
      </c>
      <c r="J20" s="13">
        <f t="shared" si="5"/>
        <v>42.377346065195923</v>
      </c>
    </row>
    <row r="21" spans="1:14" x14ac:dyDescent="0.25">
      <c r="A21" s="34">
        <v>140</v>
      </c>
      <c r="B21" s="10">
        <f t="shared" si="3"/>
        <v>786.16412213740455</v>
      </c>
      <c r="C21" s="37">
        <f>A21*IGIP/1000000</f>
        <v>980000000</v>
      </c>
      <c r="D21" s="37">
        <f t="shared" si="4"/>
        <v>155802861.68521464</v>
      </c>
      <c r="E21" s="12">
        <f t="shared" si="0"/>
        <v>70</v>
      </c>
      <c r="F21" s="11">
        <f t="shared" si="1"/>
        <v>49</v>
      </c>
      <c r="G21" s="12">
        <f>IGIP*E21*Gas_Price/1000/1000000/100</f>
        <v>19600</v>
      </c>
      <c r="H21" s="12">
        <f>C21*F21/100*Oil_price/1000000</f>
        <v>15846.6</v>
      </c>
      <c r="I21" s="13">
        <f t="shared" si="2"/>
        <v>55.294442908487696</v>
      </c>
      <c r="J21" s="13">
        <f t="shared" si="5"/>
        <v>44.705557091512304</v>
      </c>
    </row>
    <row r="22" spans="1:14" x14ac:dyDescent="0.25">
      <c r="A22" s="34">
        <v>160</v>
      </c>
      <c r="B22" s="10">
        <f t="shared" si="3"/>
        <v>898.47328244274809</v>
      </c>
      <c r="C22" s="37">
        <f>A22*IGIP/1000000</f>
        <v>1120000000</v>
      </c>
      <c r="D22" s="37">
        <f t="shared" si="4"/>
        <v>178060413.35453099</v>
      </c>
      <c r="E22" s="12">
        <f t="shared" si="0"/>
        <v>70</v>
      </c>
      <c r="F22" s="11">
        <f t="shared" si="1"/>
        <v>46</v>
      </c>
      <c r="G22" s="12">
        <f>IGIP*E22*Gas_Price/1000/1000000/100</f>
        <v>19600</v>
      </c>
      <c r="H22" s="12">
        <f>C22*F22/100*Oil_price/1000000</f>
        <v>17001.599999999999</v>
      </c>
      <c r="I22" s="13">
        <f t="shared" si="2"/>
        <v>53.549571603427168</v>
      </c>
      <c r="J22" s="13">
        <f t="shared" si="5"/>
        <v>46.450428396572832</v>
      </c>
    </row>
    <row r="23" spans="1:14" x14ac:dyDescent="0.25">
      <c r="A23" s="34">
        <v>180</v>
      </c>
      <c r="B23" s="10">
        <f t="shared" si="3"/>
        <v>1010.7824427480915</v>
      </c>
      <c r="C23" s="37">
        <f>A23*IGIP/1000000</f>
        <v>1260000000</v>
      </c>
      <c r="D23" s="37">
        <f t="shared" si="4"/>
        <v>200317965.02384737</v>
      </c>
      <c r="E23" s="12">
        <f t="shared" si="0"/>
        <v>70</v>
      </c>
      <c r="F23" s="11">
        <f t="shared" si="1"/>
        <v>43</v>
      </c>
      <c r="G23" s="12">
        <f>IGIP*E23*Gas_Price/1000/1000000/100</f>
        <v>19600</v>
      </c>
      <c r="H23" s="12">
        <f>C23*F23/100*Oil_price/1000000</f>
        <v>17879.400000000001</v>
      </c>
      <c r="I23" s="13">
        <f t="shared" si="2"/>
        <v>52.295394269918937</v>
      </c>
      <c r="J23" s="13">
        <f t="shared" si="5"/>
        <v>47.704605730081063</v>
      </c>
    </row>
    <row r="24" spans="1:14" x14ac:dyDescent="0.25">
      <c r="A24" s="34">
        <v>200</v>
      </c>
      <c r="B24" s="10">
        <f t="shared" si="3"/>
        <v>1123.0916030534352</v>
      </c>
      <c r="C24" s="37">
        <f>A24*IGIP/1000000</f>
        <v>1400000000</v>
      </c>
      <c r="D24" s="37">
        <f t="shared" si="4"/>
        <v>222575516.69316375</v>
      </c>
      <c r="E24" s="12">
        <f t="shared" si="0"/>
        <v>70</v>
      </c>
      <c r="F24" s="11">
        <f t="shared" si="1"/>
        <v>40</v>
      </c>
      <c r="G24" s="12">
        <f>IGIP*E24*Gas_Price/1000/1000000/100</f>
        <v>19600</v>
      </c>
      <c r="H24" s="12">
        <f>C24*F24/100*Oil_price/1000000</f>
        <v>18480</v>
      </c>
      <c r="I24" s="13">
        <f t="shared" si="2"/>
        <v>51.470588235294116</v>
      </c>
      <c r="J24" s="13">
        <f t="shared" si="5"/>
        <v>48.529411764705884</v>
      </c>
    </row>
    <row r="25" spans="1:14" x14ac:dyDescent="0.25">
      <c r="A25" s="34">
        <v>220</v>
      </c>
      <c r="B25" s="10">
        <f t="shared" si="3"/>
        <v>1235.4007633587785</v>
      </c>
      <c r="C25" s="37">
        <f>A25*IGIP/1000000</f>
        <v>1540000000</v>
      </c>
      <c r="D25" s="37">
        <f t="shared" si="4"/>
        <v>244833068.36248013</v>
      </c>
      <c r="E25" s="12">
        <f t="shared" si="0"/>
        <v>70</v>
      </c>
      <c r="F25" s="11">
        <f t="shared" si="1"/>
        <v>37</v>
      </c>
      <c r="G25" s="12">
        <f>IGIP*E25*Gas_Price/1000/1000000/100</f>
        <v>19600</v>
      </c>
      <c r="H25" s="12">
        <f>C25*F25/100*Oil_price/1000000</f>
        <v>18803.400000000001</v>
      </c>
      <c r="I25" s="13">
        <f t="shared" si="2"/>
        <v>51.037147752542744</v>
      </c>
      <c r="J25" s="13">
        <f t="shared" si="5"/>
        <v>48.962852247457256</v>
      </c>
    </row>
    <row r="26" spans="1:14" x14ac:dyDescent="0.25">
      <c r="A26" s="34">
        <v>240</v>
      </c>
      <c r="B26" s="10">
        <f t="shared" si="3"/>
        <v>1347.709923664122</v>
      </c>
      <c r="C26" s="37">
        <f>A26*IGIP/1000000</f>
        <v>1680000000</v>
      </c>
      <c r="D26" s="37">
        <f t="shared" si="4"/>
        <v>267090620.03179651</v>
      </c>
      <c r="E26" s="12">
        <f t="shared" si="0"/>
        <v>70</v>
      </c>
      <c r="F26" s="11">
        <f t="shared" si="1"/>
        <v>34</v>
      </c>
      <c r="G26" s="12">
        <f>IGIP*E26*Gas_Price/1000/1000000/100</f>
        <v>19600</v>
      </c>
      <c r="H26" s="12">
        <f>C26*F26/100*Oil_price/1000000</f>
        <v>18849.599999999999</v>
      </c>
      <c r="I26" s="13">
        <f t="shared" si="2"/>
        <v>50.975822895426745</v>
      </c>
      <c r="J26" s="13">
        <f t="shared" si="5"/>
        <v>49.024177104573255</v>
      </c>
    </row>
    <row r="27" spans="1:14" x14ac:dyDescent="0.25">
      <c r="A27" s="34">
        <v>260</v>
      </c>
      <c r="B27" s="10">
        <f t="shared" si="3"/>
        <v>1460.0190839694656</v>
      </c>
      <c r="C27" s="37">
        <f>A27*IGIP/1000000</f>
        <v>1820000000</v>
      </c>
      <c r="D27" s="37">
        <f t="shared" si="4"/>
        <v>289348171.70111287</v>
      </c>
      <c r="E27" s="12">
        <f t="shared" si="0"/>
        <v>70</v>
      </c>
      <c r="F27" s="11">
        <f t="shared" si="1"/>
        <v>31</v>
      </c>
      <c r="G27" s="12">
        <f>IGIP*E27*Gas_Price/1000/1000000/100</f>
        <v>19600</v>
      </c>
      <c r="H27" s="12">
        <f>C27*F27/100*Oil_price/1000000</f>
        <v>18618.599999999999</v>
      </c>
      <c r="I27" s="13">
        <f t="shared" si="2"/>
        <v>51.28392981427892</v>
      </c>
      <c r="J27" s="13">
        <f t="shared" si="5"/>
        <v>48.71607018572108</v>
      </c>
    </row>
    <row r="28" spans="1:14" x14ac:dyDescent="0.25">
      <c r="A28" s="34">
        <v>280</v>
      </c>
      <c r="B28" s="10">
        <f t="shared" si="3"/>
        <v>1572.3282442748091</v>
      </c>
      <c r="C28" s="37">
        <f>A28*IGIP/1000000</f>
        <v>1960000000</v>
      </c>
      <c r="D28" s="37">
        <f t="shared" si="4"/>
        <v>311605723.37042928</v>
      </c>
      <c r="E28" s="12">
        <f t="shared" si="0"/>
        <v>70</v>
      </c>
      <c r="F28" s="11">
        <f t="shared" si="1"/>
        <v>28</v>
      </c>
      <c r="G28" s="12">
        <f>IGIP*E28*Gas_Price/1000/1000000/100</f>
        <v>19600</v>
      </c>
      <c r="H28" s="12">
        <f>C28*F28/100*Oil_price/1000000</f>
        <v>18110.400000000001</v>
      </c>
      <c r="I28" s="13">
        <f t="shared" si="2"/>
        <v>51.975051975051976</v>
      </c>
      <c r="J28" s="13">
        <f t="shared" si="5"/>
        <v>48.024948024948024</v>
      </c>
    </row>
    <row r="29" spans="1:14" x14ac:dyDescent="0.25">
      <c r="A29" s="34">
        <v>300</v>
      </c>
      <c r="B29" s="10">
        <f t="shared" si="3"/>
        <v>1684.6374045801526</v>
      </c>
      <c r="C29" s="37">
        <f>A29*IGIP/1000000</f>
        <v>2100000000</v>
      </c>
      <c r="D29" s="37">
        <f t="shared" si="4"/>
        <v>333863275.03974563</v>
      </c>
      <c r="E29" s="12">
        <f t="shared" si="0"/>
        <v>70</v>
      </c>
      <c r="F29" s="11">
        <f t="shared" si="1"/>
        <v>25</v>
      </c>
      <c r="G29" s="12">
        <f>IGIP*E29*Gas_Price/1000/1000000/100</f>
        <v>19600</v>
      </c>
      <c r="H29" s="12">
        <f>C29*F29/100*Oil_price/1000000</f>
        <v>17325</v>
      </c>
      <c r="I29" s="13">
        <f t="shared" si="2"/>
        <v>53.080568720379148</v>
      </c>
      <c r="J29" s="13">
        <f t="shared" si="5"/>
        <v>46.919431279620852</v>
      </c>
    </row>
    <row r="30" spans="1:14" x14ac:dyDescent="0.25">
      <c r="A30" s="34">
        <v>320</v>
      </c>
      <c r="B30" s="10">
        <f t="shared" si="3"/>
        <v>1796.9465648854962</v>
      </c>
      <c r="C30" s="37">
        <f>A30*IGIP/1000000</f>
        <v>2240000000</v>
      </c>
      <c r="D30" s="37">
        <f t="shared" si="4"/>
        <v>356120826.70906198</v>
      </c>
      <c r="E30" s="12">
        <f t="shared" si="0"/>
        <v>70</v>
      </c>
      <c r="F30" s="11">
        <f t="shared" si="1"/>
        <v>22</v>
      </c>
      <c r="G30" s="12">
        <f>IGIP*E30*Gas_Price/1000/1000000/100</f>
        <v>19600</v>
      </c>
      <c r="H30" s="12">
        <f>C30*F30/100*Oil_price/1000000</f>
        <v>16262.4</v>
      </c>
      <c r="I30" s="13">
        <f t="shared" si="2"/>
        <v>54.653341661461582</v>
      </c>
      <c r="J30" s="13">
        <f t="shared" si="5"/>
        <v>45.346658338538418</v>
      </c>
    </row>
    <row r="31" spans="1:14" x14ac:dyDescent="0.25">
      <c r="A31" s="34">
        <v>340</v>
      </c>
      <c r="B31" s="10">
        <f t="shared" si="3"/>
        <v>1909.2557251908397</v>
      </c>
      <c r="C31" s="37">
        <f>A31*IGIP/1000000</f>
        <v>2380000000</v>
      </c>
      <c r="D31" s="37">
        <f t="shared" si="4"/>
        <v>378378378.37837839</v>
      </c>
      <c r="E31" s="12">
        <f t="shared" si="0"/>
        <v>70</v>
      </c>
      <c r="F31" s="11">
        <f t="shared" si="1"/>
        <v>20</v>
      </c>
      <c r="G31" s="12">
        <f>IGIP*E31*Gas_Price/1000/1000000/100</f>
        <v>19600</v>
      </c>
      <c r="H31" s="12">
        <f>C31*F31/100*Oil_price/1000000</f>
        <v>15708</v>
      </c>
      <c r="I31" s="13">
        <f t="shared" si="2"/>
        <v>55.511498810467884</v>
      </c>
      <c r="J31" s="13">
        <f t="shared" si="5"/>
        <v>44.488501189532116</v>
      </c>
    </row>
    <row r="32" spans="1:14" x14ac:dyDescent="0.25">
      <c r="E32" s="3"/>
    </row>
    <row r="33" spans="5:12" x14ac:dyDescent="0.25">
      <c r="E33" s="3"/>
    </row>
    <row r="34" spans="5:12" x14ac:dyDescent="0.25">
      <c r="E34" s="3"/>
    </row>
    <row r="35" spans="5:12" x14ac:dyDescent="0.25">
      <c r="E35" s="3"/>
    </row>
    <row r="36" spans="5:12" x14ac:dyDescent="0.25">
      <c r="E36" s="3"/>
    </row>
    <row r="37" spans="5:12" x14ac:dyDescent="0.25">
      <c r="L37" s="3"/>
    </row>
    <row r="38" spans="5:12" x14ac:dyDescent="0.25">
      <c r="L38" s="3"/>
    </row>
    <row r="39" spans="5:12" x14ac:dyDescent="0.25">
      <c r="E39" s="3"/>
    </row>
    <row r="40" spans="5:12" x14ac:dyDescent="0.25">
      <c r="E40" s="3"/>
    </row>
    <row r="41" spans="5:12" x14ac:dyDescent="0.25">
      <c r="E41" s="3"/>
    </row>
    <row r="42" spans="5:12" x14ac:dyDescent="0.25">
      <c r="E42" s="3"/>
    </row>
    <row r="43" spans="5:12" x14ac:dyDescent="0.25">
      <c r="E43" s="3"/>
    </row>
    <row r="44" spans="5:12" x14ac:dyDescent="0.25">
      <c r="E44" s="3"/>
    </row>
    <row r="45" spans="5:12" x14ac:dyDescent="0.25">
      <c r="E45" s="3"/>
    </row>
    <row r="46" spans="5:12" x14ac:dyDescent="0.25">
      <c r="E46" s="3"/>
    </row>
    <row r="47" spans="5:12" x14ac:dyDescent="0.25">
      <c r="E47" s="3"/>
    </row>
    <row r="48" spans="5:12" x14ac:dyDescent="0.25">
      <c r="E48" s="3"/>
    </row>
    <row r="49" spans="2:36" x14ac:dyDescent="0.25">
      <c r="B49" s="4"/>
      <c r="C49" s="4"/>
      <c r="D49" s="4"/>
      <c r="E49" s="4"/>
      <c r="F49" s="2"/>
      <c r="G49" s="2"/>
      <c r="H49" s="2"/>
      <c r="I49" s="2"/>
      <c r="J49" s="2"/>
      <c r="K49" s="2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x14ac:dyDescent="0.25">
      <c r="B50" s="4"/>
      <c r="C50" s="4"/>
      <c r="D50" s="4"/>
      <c r="E50" s="4"/>
      <c r="F50" s="2"/>
      <c r="G50" s="2"/>
      <c r="H50" s="2"/>
      <c r="I50" s="2"/>
      <c r="J50" s="2"/>
      <c r="K50" s="4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 x14ac:dyDescent="0.25">
      <c r="B51" s="4"/>
      <c r="C51" s="4"/>
      <c r="D51" s="4"/>
      <c r="E51" s="4"/>
      <c r="F51" s="2"/>
      <c r="G51" s="2"/>
      <c r="H51" s="2"/>
      <c r="I51" s="2"/>
      <c r="J51" s="2"/>
      <c r="K51" s="4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 x14ac:dyDescent="0.25">
      <c r="B52" s="4"/>
      <c r="C52" s="4"/>
      <c r="D52" s="4"/>
      <c r="E52" s="4"/>
      <c r="F52" s="2"/>
      <c r="G52" s="2"/>
      <c r="H52" s="2"/>
      <c r="I52" s="2"/>
      <c r="J52" s="2"/>
      <c r="K52" s="4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 x14ac:dyDescent="0.25">
      <c r="B53" s="4"/>
      <c r="C53" s="4"/>
      <c r="D53" s="4"/>
      <c r="E53" s="4"/>
      <c r="F53" s="2"/>
      <c r="G53" s="2"/>
      <c r="H53" s="2"/>
      <c r="I53" s="2"/>
      <c r="J53" s="2"/>
      <c r="K53" s="4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 x14ac:dyDescent="0.25">
      <c r="B54" s="4"/>
      <c r="C54" s="4"/>
      <c r="D54" s="4"/>
      <c r="E54" s="4"/>
      <c r="F54" s="2"/>
      <c r="G54" s="2"/>
      <c r="H54" s="2"/>
      <c r="I54" s="2"/>
      <c r="J54" s="2"/>
      <c r="K54" s="4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x14ac:dyDescent="0.25">
      <c r="B55" s="4"/>
      <c r="C55" s="4"/>
      <c r="D55" s="4"/>
      <c r="E55" s="4"/>
      <c r="F55" s="2"/>
      <c r="G55" s="2"/>
      <c r="H55" s="2"/>
      <c r="I55" s="2"/>
      <c r="J55" s="2"/>
      <c r="K55" s="4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 x14ac:dyDescent="0.25">
      <c r="B56" s="4"/>
      <c r="C56" s="4"/>
      <c r="D56" s="4"/>
      <c r="E56" s="4"/>
      <c r="F56" s="2"/>
      <c r="G56" s="2"/>
      <c r="H56" s="2"/>
      <c r="I56" s="2"/>
      <c r="J56" s="2"/>
      <c r="K56" s="4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 x14ac:dyDescent="0.25">
      <c r="B57" s="4"/>
      <c r="C57" s="4"/>
      <c r="D57" s="4"/>
      <c r="E57" s="4"/>
      <c r="F57" s="2"/>
      <c r="G57" s="2"/>
      <c r="H57" s="2"/>
      <c r="I57" s="2"/>
      <c r="J57" s="2"/>
      <c r="K57" s="4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 x14ac:dyDescent="0.25">
      <c r="B58" s="4"/>
      <c r="C58" s="4"/>
      <c r="D58" s="4"/>
      <c r="E58" s="4"/>
      <c r="F58" s="2"/>
      <c r="G58" s="2"/>
      <c r="H58" s="2"/>
      <c r="I58" s="2"/>
      <c r="J58" s="2"/>
      <c r="K58" s="4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 x14ac:dyDescent="0.25">
      <c r="B59" s="4"/>
      <c r="C59" s="4"/>
      <c r="D59" s="4"/>
      <c r="E59" s="4"/>
      <c r="F59" s="2"/>
      <c r="G59" s="2"/>
      <c r="H59" s="2"/>
      <c r="I59" s="2"/>
      <c r="J59" s="2"/>
      <c r="K59" s="4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 x14ac:dyDescent="0.25">
      <c r="B60" s="4"/>
      <c r="C60" s="4"/>
      <c r="D60" s="4"/>
      <c r="E60" s="4"/>
      <c r="F60" s="2"/>
      <c r="G60" s="2"/>
      <c r="H60" s="2"/>
      <c r="I60" s="2"/>
      <c r="J60" s="2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 x14ac:dyDescent="0.25">
      <c r="B61" s="4"/>
      <c r="C61" s="4"/>
      <c r="D61" s="4"/>
      <c r="E61" s="4"/>
      <c r="F61" s="2"/>
      <c r="G61" s="2"/>
      <c r="H61" s="2"/>
      <c r="I61" s="2"/>
      <c r="J61" s="2"/>
      <c r="K61" s="4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 x14ac:dyDescent="0.25">
      <c r="B62" s="4"/>
      <c r="C62" s="4"/>
      <c r="D62" s="4"/>
      <c r="E62" s="4"/>
      <c r="F62" s="2"/>
      <c r="G62" s="2"/>
      <c r="H62" s="2"/>
      <c r="I62" s="2"/>
      <c r="J62" s="2"/>
      <c r="K62" s="4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 x14ac:dyDescent="0.25">
      <c r="E63" s="3"/>
    </row>
    <row r="64" spans="2:36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</sheetData>
  <mergeCells count="5">
    <mergeCell ref="A11:B11"/>
    <mergeCell ref="I11:J11"/>
    <mergeCell ref="E11:F11"/>
    <mergeCell ref="G11:H11"/>
    <mergeCell ref="C11:D1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4:F89"/>
  <sheetViews>
    <sheetView workbookViewId="0"/>
  </sheetViews>
  <sheetFormatPr defaultRowHeight="13.2" x14ac:dyDescent="0.25"/>
  <cols>
    <col min="1" max="1" width="8.33203125" customWidth="1"/>
    <col min="2" max="3" width="12.5546875" bestFit="1" customWidth="1"/>
    <col min="4" max="4" width="10.6640625" bestFit="1" customWidth="1"/>
    <col min="5" max="5" width="13.88671875" bestFit="1" customWidth="1"/>
    <col min="6" max="6" width="12" bestFit="1" customWidth="1"/>
  </cols>
  <sheetData>
    <row r="4" spans="1:6" x14ac:dyDescent="0.25">
      <c r="A4" t="s">
        <v>15</v>
      </c>
      <c r="B4" s="5">
        <v>57</v>
      </c>
    </row>
    <row r="5" spans="1:6" x14ac:dyDescent="0.25">
      <c r="A5" t="s">
        <v>18</v>
      </c>
      <c r="B5" s="4">
        <f>141.5/(B4+131.5)</f>
        <v>0.75066312997347484</v>
      </c>
    </row>
    <row r="6" spans="1:6" x14ac:dyDescent="0.25">
      <c r="A6" t="s">
        <v>16</v>
      </c>
      <c r="B6" s="11">
        <f>B5*1000</f>
        <v>750.66312997347484</v>
      </c>
      <c r="C6" t="s">
        <v>21</v>
      </c>
      <c r="D6" s="11">
        <f>62.4*B5</f>
        <v>46.841379310344827</v>
      </c>
      <c r="E6" t="s">
        <v>22</v>
      </c>
    </row>
    <row r="7" spans="1:6" x14ac:dyDescent="0.25">
      <c r="A7" t="s">
        <v>17</v>
      </c>
      <c r="B7" s="11">
        <f>6084/(B4-5.9)</f>
        <v>119.06066536203522</v>
      </c>
      <c r="C7" t="s">
        <v>23</v>
      </c>
      <c r="D7" s="11">
        <f>B7</f>
        <v>119.06066536203522</v>
      </c>
      <c r="E7" t="s">
        <v>24</v>
      </c>
    </row>
    <row r="8" spans="1:6" x14ac:dyDescent="0.25">
      <c r="A8" t="s">
        <v>25</v>
      </c>
      <c r="B8">
        <v>8.3142999999999995E-2</v>
      </c>
      <c r="C8" t="s">
        <v>26</v>
      </c>
      <c r="D8">
        <v>10.7315</v>
      </c>
      <c r="E8" t="s">
        <v>27</v>
      </c>
    </row>
    <row r="9" spans="1:6" x14ac:dyDescent="0.25">
      <c r="A9" t="s">
        <v>28</v>
      </c>
      <c r="B9">
        <f>B7/B6*(1.0135/B8/(273.15+15.56))</f>
        <v>6.6966785915544757E-3</v>
      </c>
      <c r="C9" t="s">
        <v>19</v>
      </c>
    </row>
    <row r="10" spans="1:6" s="1" customFormat="1" x14ac:dyDescent="0.25">
      <c r="E10" s="1" t="s">
        <v>29</v>
      </c>
      <c r="F10" s="1" t="s">
        <v>29</v>
      </c>
    </row>
    <row r="11" spans="1:6" s="1" customFormat="1" x14ac:dyDescent="0.25">
      <c r="A11" s="1" t="s">
        <v>14</v>
      </c>
      <c r="B11" s="1" t="s">
        <v>5</v>
      </c>
      <c r="C11" s="1" t="s">
        <v>5</v>
      </c>
      <c r="D11" s="1" t="s">
        <v>5</v>
      </c>
      <c r="E11" s="1" t="s">
        <v>32</v>
      </c>
      <c r="F11" s="1" t="s">
        <v>31</v>
      </c>
    </row>
    <row r="12" spans="1:6" s="1" customFormat="1" x14ac:dyDescent="0.25">
      <c r="A12" s="1" t="s">
        <v>13</v>
      </c>
      <c r="B12" s="1" t="s">
        <v>19</v>
      </c>
      <c r="C12" s="1" t="s">
        <v>6</v>
      </c>
      <c r="D12" s="1" t="s">
        <v>20</v>
      </c>
      <c r="E12" s="1" t="s">
        <v>30</v>
      </c>
      <c r="F12" s="1" t="s">
        <v>30</v>
      </c>
    </row>
    <row r="13" spans="1:6" s="1" customFormat="1" x14ac:dyDescent="0.25"/>
    <row r="14" spans="1:6" x14ac:dyDescent="0.25">
      <c r="A14" s="11">
        <v>0</v>
      </c>
      <c r="B14" s="3">
        <f>$B$9*A14/(100-A14)</f>
        <v>0</v>
      </c>
      <c r="C14" s="12">
        <f>B14*1000000</f>
        <v>0</v>
      </c>
      <c r="D14" s="12">
        <f>C14/5.6146</f>
        <v>0</v>
      </c>
    </row>
    <row r="15" spans="1:6" x14ac:dyDescent="0.25">
      <c r="A15" s="11">
        <v>0.2</v>
      </c>
      <c r="B15" s="3">
        <f t="shared" ref="B15:B78" si="0">$B$9*A15/(100-A15)</f>
        <v>1.3420197578265484E-5</v>
      </c>
      <c r="C15" s="12">
        <f t="shared" ref="C15:C78" si="1">B15*1000000</f>
        <v>13.420197578265483</v>
      </c>
      <c r="D15" s="12">
        <f t="shared" ref="D15:D78" si="2">C15/5.6146</f>
        <v>2.3902321765157772</v>
      </c>
      <c r="E15" s="12">
        <f>(C15-C14)/(A15-A14)</f>
        <v>67.100987891327406</v>
      </c>
      <c r="F15" s="12">
        <f>(D15-D14)/(A15-A14)</f>
        <v>11.951160882578886</v>
      </c>
    </row>
    <row r="16" spans="1:6" x14ac:dyDescent="0.25">
      <c r="A16" s="11">
        <v>0.4</v>
      </c>
      <c r="B16" s="3">
        <f t="shared" si="0"/>
        <v>2.6894291532347295E-5</v>
      </c>
      <c r="C16" s="12">
        <f t="shared" si="1"/>
        <v>26.894291532347296</v>
      </c>
      <c r="D16" s="12">
        <f t="shared" si="2"/>
        <v>4.7900636790416584</v>
      </c>
      <c r="E16" s="12">
        <f t="shared" ref="E16:E79" si="3">(C16-C15)/(A16-A15)</f>
        <v>67.370469770409059</v>
      </c>
      <c r="F16" s="12">
        <f t="shared" ref="F16:F79" si="4">(D16-D15)/(A16-A15)</f>
        <v>11.999157512629406</v>
      </c>
    </row>
    <row r="17" spans="1:6" x14ac:dyDescent="0.25">
      <c r="A17" s="11">
        <v>0.6</v>
      </c>
      <c r="B17" s="3">
        <f t="shared" si="0"/>
        <v>4.042260719248174E-5</v>
      </c>
      <c r="C17" s="12">
        <f t="shared" si="1"/>
        <v>40.422607192481742</v>
      </c>
      <c r="D17" s="12">
        <f t="shared" si="2"/>
        <v>7.1995524511954088</v>
      </c>
      <c r="E17" s="12">
        <f t="shared" si="3"/>
        <v>67.641578300672251</v>
      </c>
      <c r="F17" s="12">
        <f t="shared" si="4"/>
        <v>12.047443860768755</v>
      </c>
    </row>
    <row r="18" spans="1:6" x14ac:dyDescent="0.25">
      <c r="A18" s="11">
        <v>0.8</v>
      </c>
      <c r="B18" s="3">
        <f t="shared" si="0"/>
        <v>5.4005472512536099E-5</v>
      </c>
      <c r="C18" s="12">
        <f t="shared" si="1"/>
        <v>54.005472512536102</v>
      </c>
      <c r="D18" s="12">
        <f t="shared" si="2"/>
        <v>9.6187569038820389</v>
      </c>
      <c r="E18" s="12">
        <f t="shared" si="3"/>
        <v>67.914326600271778</v>
      </c>
      <c r="F18" s="12">
        <f t="shared" si="4"/>
        <v>12.096022263433147</v>
      </c>
    </row>
    <row r="19" spans="1:6" x14ac:dyDescent="0.25">
      <c r="A19" s="11">
        <v>1</v>
      </c>
      <c r="B19" s="3">
        <f t="shared" si="0"/>
        <v>6.7643218096509862E-5</v>
      </c>
      <c r="C19" s="12">
        <f t="shared" si="1"/>
        <v>67.643218096509855</v>
      </c>
      <c r="D19" s="12">
        <f t="shared" si="2"/>
        <v>12.047735920013865</v>
      </c>
      <c r="E19" s="12">
        <f t="shared" si="3"/>
        <v>68.188727919868782</v>
      </c>
      <c r="F19" s="12">
        <f t="shared" si="4"/>
        <v>12.144895080659136</v>
      </c>
    </row>
    <row r="20" spans="1:6" x14ac:dyDescent="0.25">
      <c r="A20" s="11">
        <v>1.2</v>
      </c>
      <c r="B20" s="3">
        <f t="shared" si="0"/>
        <v>8.1336177225358001E-5</v>
      </c>
      <c r="C20" s="12">
        <f t="shared" si="1"/>
        <v>81.336177225358</v>
      </c>
      <c r="D20" s="12">
        <f t="shared" si="2"/>
        <v>14.486548859287927</v>
      </c>
      <c r="E20" s="12">
        <f t="shared" si="3"/>
        <v>68.464795644240738</v>
      </c>
      <c r="F20" s="12">
        <f t="shared" si="4"/>
        <v>12.194064696370312</v>
      </c>
    </row>
    <row r="21" spans="1:6" x14ac:dyDescent="0.25">
      <c r="A21" s="11">
        <v>1.4</v>
      </c>
      <c r="B21" s="3">
        <f t="shared" si="0"/>
        <v>9.5084685884140634E-5</v>
      </c>
      <c r="C21" s="12">
        <f t="shared" si="1"/>
        <v>95.08468588414064</v>
      </c>
      <c r="D21" s="12">
        <f t="shared" si="2"/>
        <v>16.935255563021521</v>
      </c>
      <c r="E21" s="12">
        <f t="shared" si="3"/>
        <v>68.742543293913215</v>
      </c>
      <c r="F21" s="12">
        <f t="shared" si="4"/>
        <v>12.243533518667972</v>
      </c>
    </row>
    <row r="22" spans="1:6" x14ac:dyDescent="0.25">
      <c r="A22" s="11">
        <v>1.6</v>
      </c>
      <c r="B22" s="3">
        <f t="shared" si="0"/>
        <v>1.0888908278950367E-4</v>
      </c>
      <c r="C22" s="12">
        <f t="shared" si="1"/>
        <v>108.88908278950366</v>
      </c>
      <c r="D22" s="12">
        <f t="shared" si="2"/>
        <v>19.39391635904671</v>
      </c>
      <c r="E22" s="12">
        <f t="shared" si="3"/>
        <v>69.021984526815046</v>
      </c>
      <c r="F22" s="12">
        <f t="shared" si="4"/>
        <v>12.293303980125934</v>
      </c>
    </row>
    <row r="23" spans="1:6" x14ac:dyDescent="0.25">
      <c r="A23" s="11">
        <v>1.8</v>
      </c>
      <c r="B23" s="3">
        <f t="shared" si="0"/>
        <v>1.2274970941749546E-4</v>
      </c>
      <c r="C23" s="12">
        <f t="shared" si="1"/>
        <v>122.74970941749547</v>
      </c>
      <c r="D23" s="12">
        <f t="shared" si="2"/>
        <v>21.862592066664671</v>
      </c>
      <c r="E23" s="12">
        <f t="shared" si="3"/>
        <v>69.303133139959044</v>
      </c>
      <c r="F23" s="12">
        <f t="shared" si="4"/>
        <v>12.343378538089812</v>
      </c>
    </row>
    <row r="24" spans="1:6" x14ac:dyDescent="0.25">
      <c r="A24" s="11">
        <v>2</v>
      </c>
      <c r="B24" s="3">
        <f t="shared" si="0"/>
        <v>1.3666691003172399E-4</v>
      </c>
      <c r="C24" s="12">
        <f t="shared" si="1"/>
        <v>136.666910031724</v>
      </c>
      <c r="D24" s="12">
        <f t="shared" si="2"/>
        <v>24.341344001660669</v>
      </c>
      <c r="E24" s="12">
        <f t="shared" si="3"/>
        <v>69.586003071142684</v>
      </c>
      <c r="F24" s="12">
        <f t="shared" si="4"/>
        <v>12.393759674979993</v>
      </c>
    </row>
    <row r="25" spans="1:6" x14ac:dyDescent="0.25">
      <c r="A25" s="11">
        <v>2.2000000000000002</v>
      </c>
      <c r="B25" s="3">
        <f t="shared" si="0"/>
        <v>1.5064103171185937E-4</v>
      </c>
      <c r="C25" s="12">
        <f t="shared" si="1"/>
        <v>150.64103171185937</v>
      </c>
      <c r="D25" s="12">
        <f t="shared" si="2"/>
        <v>26.830233981380573</v>
      </c>
      <c r="E25" s="12">
        <f t="shared" si="3"/>
        <v>69.870608400676787</v>
      </c>
      <c r="F25" s="12">
        <f t="shared" si="4"/>
        <v>12.444449898599508</v>
      </c>
    </row>
    <row r="26" spans="1:6" x14ac:dyDescent="0.25">
      <c r="A26" s="11">
        <v>2.4</v>
      </c>
      <c r="B26" s="3">
        <f t="shared" si="0"/>
        <v>1.6467242438248712E-4</v>
      </c>
      <c r="C26" s="12">
        <f t="shared" si="1"/>
        <v>164.67242438248712</v>
      </c>
      <c r="D26" s="12">
        <f t="shared" si="2"/>
        <v>29.329324329869824</v>
      </c>
      <c r="E26" s="12">
        <f t="shared" si="3"/>
        <v>70.156963353138863</v>
      </c>
      <c r="F26" s="12">
        <f t="shared" si="4"/>
        <v>12.495451742446269</v>
      </c>
    </row>
    <row r="27" spans="1:6" x14ac:dyDescent="0.25">
      <c r="A27" s="11">
        <v>2.6</v>
      </c>
      <c r="B27" s="3">
        <f t="shared" si="0"/>
        <v>1.7876144084231661E-4</v>
      </c>
      <c r="C27" s="12">
        <f t="shared" si="1"/>
        <v>178.7614408423166</v>
      </c>
      <c r="D27" s="12">
        <f t="shared" si="2"/>
        <v>31.838677883075658</v>
      </c>
      <c r="E27" s="12">
        <f t="shared" si="3"/>
        <v>70.445082299147344</v>
      </c>
      <c r="F27" s="12">
        <f t="shared" si="4"/>
        <v>12.546767766029159</v>
      </c>
    </row>
    <row r="28" spans="1:6" x14ac:dyDescent="0.25">
      <c r="A28" s="11">
        <v>2.8</v>
      </c>
      <c r="B28" s="3">
        <f t="shared" si="0"/>
        <v>1.9290843679375033E-4</v>
      </c>
      <c r="C28" s="12">
        <f t="shared" si="1"/>
        <v>192.90843679375033</v>
      </c>
      <c r="D28" s="12">
        <f t="shared" si="2"/>
        <v>34.358357994113618</v>
      </c>
      <c r="E28" s="12">
        <f t="shared" si="3"/>
        <v>70.734979757168716</v>
      </c>
      <c r="F28" s="12">
        <f t="shared" si="4"/>
        <v>12.598400555189817</v>
      </c>
    </row>
    <row r="29" spans="1:6" x14ac:dyDescent="0.25">
      <c r="A29" s="11">
        <v>3</v>
      </c>
      <c r="B29" s="3">
        <f t="shared" si="0"/>
        <v>2.0711377087281882E-4</v>
      </c>
      <c r="C29" s="12">
        <f t="shared" si="1"/>
        <v>207.11377087281883</v>
      </c>
      <c r="D29" s="12">
        <f t="shared" si="2"/>
        <v>36.888428538599157</v>
      </c>
      <c r="E29" s="12">
        <f t="shared" si="3"/>
        <v>71.026670395342478</v>
      </c>
      <c r="F29" s="12">
        <f t="shared" si="4"/>
        <v>12.650352722427687</v>
      </c>
    </row>
    <row r="30" spans="1:6" x14ac:dyDescent="0.25">
      <c r="A30" s="11">
        <v>3.2</v>
      </c>
      <c r="B30" s="3">
        <f t="shared" si="0"/>
        <v>2.2137780467948681E-4</v>
      </c>
      <c r="C30" s="12">
        <f t="shared" si="1"/>
        <v>221.37780467948681</v>
      </c>
      <c r="D30" s="12">
        <f t="shared" si="2"/>
        <v>39.42895392004538</v>
      </c>
      <c r="E30" s="12">
        <f t="shared" si="3"/>
        <v>71.320169033339852</v>
      </c>
      <c r="F30" s="12">
        <f t="shared" si="4"/>
        <v>12.702626907231103</v>
      </c>
    </row>
    <row r="31" spans="1:6" x14ac:dyDescent="0.25">
      <c r="A31" s="11">
        <v>3.4</v>
      </c>
      <c r="B31" s="3">
        <f t="shared" si="0"/>
        <v>2.3570090280833559E-4</v>
      </c>
      <c r="C31" s="12">
        <f t="shared" si="1"/>
        <v>235.7009028083356</v>
      </c>
      <c r="D31" s="12">
        <f t="shared" si="2"/>
        <v>41.979999075327825</v>
      </c>
      <c r="E31" s="12">
        <f t="shared" si="3"/>
        <v>71.615490644244019</v>
      </c>
      <c r="F31" s="12">
        <f t="shared" si="4"/>
        <v>12.755225776412242</v>
      </c>
    </row>
    <row r="32" spans="1:6" x14ac:dyDescent="0.25">
      <c r="A32" s="11">
        <v>3.6</v>
      </c>
      <c r="B32" s="3">
        <f t="shared" si="0"/>
        <v>2.5008343287962772E-4</v>
      </c>
      <c r="C32" s="12">
        <f t="shared" si="1"/>
        <v>250.08343287962771</v>
      </c>
      <c r="D32" s="12">
        <f t="shared" si="2"/>
        <v>44.541629480217239</v>
      </c>
      <c r="E32" s="12">
        <f t="shared" si="3"/>
        <v>71.912650356460489</v>
      </c>
      <c r="F32" s="12">
        <f t="shared" si="4"/>
        <v>12.808152024447057</v>
      </c>
    </row>
    <row r="33" spans="1:6" x14ac:dyDescent="0.25">
      <c r="A33" s="11">
        <v>3.8</v>
      </c>
      <c r="B33" s="3">
        <f t="shared" si="0"/>
        <v>2.6452576557075891E-4</v>
      </c>
      <c r="C33" s="12">
        <f t="shared" si="1"/>
        <v>264.52576557075889</v>
      </c>
      <c r="D33" s="12">
        <f t="shared" si="2"/>
        <v>47.113911154981459</v>
      </c>
      <c r="E33" s="12">
        <f t="shared" si="3"/>
        <v>72.211663455656023</v>
      </c>
      <c r="F33" s="12">
        <f t="shared" si="4"/>
        <v>12.861408373821117</v>
      </c>
    </row>
    <row r="34" spans="1:6" x14ac:dyDescent="0.25">
      <c r="A34" s="11">
        <v>4</v>
      </c>
      <c r="B34" s="3">
        <f t="shared" si="0"/>
        <v>2.7902827464810316E-4</v>
      </c>
      <c r="C34" s="12">
        <f t="shared" si="1"/>
        <v>279.02827464810315</v>
      </c>
      <c r="D34" s="12">
        <f t="shared" si="2"/>
        <v>49.6969106700572</v>
      </c>
      <c r="E34" s="12">
        <f t="shared" si="3"/>
        <v>72.512545386721214</v>
      </c>
      <c r="F34" s="12">
        <f t="shared" si="4"/>
        <v>12.914997575378695</v>
      </c>
    </row>
    <row r="35" spans="1:6" x14ac:dyDescent="0.25">
      <c r="A35" s="11">
        <v>4.2</v>
      </c>
      <c r="B35" s="3">
        <f t="shared" si="0"/>
        <v>2.9359133699925679E-4</v>
      </c>
      <c r="C35" s="12">
        <f t="shared" si="1"/>
        <v>293.59133699925678</v>
      </c>
      <c r="D35" s="12">
        <f t="shared" si="2"/>
        <v>52.29069515179296</v>
      </c>
      <c r="E35" s="12">
        <f t="shared" si="3"/>
        <v>72.815311755768093</v>
      </c>
      <c r="F35" s="12">
        <f t="shared" si="4"/>
        <v>12.96892240867879</v>
      </c>
    </row>
    <row r="36" spans="1:6" x14ac:dyDescent="0.25">
      <c r="A36" s="11">
        <v>4.4000000000000004</v>
      </c>
      <c r="B36" s="3">
        <f t="shared" si="0"/>
        <v>3.0821533266568718E-4</v>
      </c>
      <c r="C36" s="12">
        <f t="shared" si="1"/>
        <v>308.21533266568719</v>
      </c>
      <c r="D36" s="12">
        <f t="shared" si="2"/>
        <v>54.895332288264022</v>
      </c>
      <c r="E36" s="12">
        <f t="shared" si="3"/>
        <v>73.119978332151945</v>
      </c>
      <c r="F36" s="12">
        <f t="shared" si="4"/>
        <v>13.023185682355299</v>
      </c>
    </row>
    <row r="37" spans="1:6" x14ac:dyDescent="0.25">
      <c r="A37" s="11">
        <v>4.5999999999999996</v>
      </c>
      <c r="B37" s="3">
        <f t="shared" si="0"/>
        <v>3.2290064487579229E-4</v>
      </c>
      <c r="C37" s="12">
        <f t="shared" si="1"/>
        <v>322.9006448757923</v>
      </c>
      <c r="D37" s="12">
        <f t="shared" si="2"/>
        <v>57.510890335160525</v>
      </c>
      <c r="E37" s="12">
        <f t="shared" si="3"/>
        <v>73.426561050525805</v>
      </c>
      <c r="F37" s="12">
        <f t="shared" si="4"/>
        <v>13.07779023448256</v>
      </c>
    </row>
    <row r="38" spans="1:6" x14ac:dyDescent="0.25">
      <c r="A38" s="11">
        <v>4.8</v>
      </c>
      <c r="B38" s="3">
        <f t="shared" si="0"/>
        <v>3.3764766007837689E-4</v>
      </c>
      <c r="C38" s="12">
        <f t="shared" si="1"/>
        <v>337.64766007837687</v>
      </c>
      <c r="D38" s="12">
        <f t="shared" si="2"/>
        <v>60.137438121749874</v>
      </c>
      <c r="E38" s="12">
        <f t="shared" si="3"/>
        <v>73.735076012922818</v>
      </c>
      <c r="F38" s="12">
        <f t="shared" si="4"/>
        <v>13.132738932946731</v>
      </c>
    </row>
    <row r="39" spans="1:6" x14ac:dyDescent="0.25">
      <c r="A39" s="11">
        <v>5</v>
      </c>
      <c r="B39" s="3">
        <f t="shared" si="0"/>
        <v>3.5245676797655135E-4</v>
      </c>
      <c r="C39" s="12">
        <f t="shared" si="1"/>
        <v>352.45676797655136</v>
      </c>
      <c r="D39" s="12">
        <f t="shared" si="2"/>
        <v>62.775045056914358</v>
      </c>
      <c r="E39" s="12">
        <f t="shared" si="3"/>
        <v>74.045539490872372</v>
      </c>
      <c r="F39" s="12">
        <f t="shared" si="4"/>
        <v>13.18803467582241</v>
      </c>
    </row>
    <row r="40" spans="1:6" x14ac:dyDescent="0.25">
      <c r="A40" s="11">
        <v>5.2</v>
      </c>
      <c r="B40" s="3">
        <f t="shared" si="0"/>
        <v>3.673283615620599E-4</v>
      </c>
      <c r="C40" s="12">
        <f t="shared" si="1"/>
        <v>367.32836156205991</v>
      </c>
      <c r="D40" s="12">
        <f t="shared" si="2"/>
        <v>65.423781135265187</v>
      </c>
      <c r="E40" s="12">
        <f t="shared" si="3"/>
        <v>74.357967927542674</v>
      </c>
      <c r="F40" s="12">
        <f t="shared" si="4"/>
        <v>13.243680391754134</v>
      </c>
    </row>
    <row r="41" spans="1:6" x14ac:dyDescent="0.25">
      <c r="A41" s="11">
        <v>5.4</v>
      </c>
      <c r="B41" s="3">
        <f t="shared" si="0"/>
        <v>3.8226283715004413E-4</v>
      </c>
      <c r="C41" s="12">
        <f t="shared" si="1"/>
        <v>382.26283715004411</v>
      </c>
      <c r="D41" s="12">
        <f t="shared" si="2"/>
        <v>68.083716943334181</v>
      </c>
      <c r="E41" s="12">
        <f t="shared" si="3"/>
        <v>74.672377939920906</v>
      </c>
      <c r="F41" s="12">
        <f t="shared" si="4"/>
        <v>13.299679040344957</v>
      </c>
    </row>
    <row r="42" spans="1:6" x14ac:dyDescent="0.25">
      <c r="A42" s="11">
        <v>5.6</v>
      </c>
      <c r="B42" s="3">
        <f t="shared" si="0"/>
        <v>3.9726059441424854E-4</v>
      </c>
      <c r="C42" s="12">
        <f t="shared" si="1"/>
        <v>397.26059441424854</v>
      </c>
      <c r="D42" s="12">
        <f t="shared" si="2"/>
        <v>70.754923665844146</v>
      </c>
      <c r="E42" s="12">
        <f t="shared" si="3"/>
        <v>74.988786321022459</v>
      </c>
      <c r="F42" s="12">
        <f t="shared" si="4"/>
        <v>13.35603361254987</v>
      </c>
    </row>
    <row r="43" spans="1:6" x14ac:dyDescent="0.25">
      <c r="A43" s="11">
        <v>5.8</v>
      </c>
      <c r="B43" s="3">
        <f t="shared" si="0"/>
        <v>4.1232203642267473E-4</v>
      </c>
      <c r="C43" s="12">
        <f t="shared" si="1"/>
        <v>412.32203642267473</v>
      </c>
      <c r="D43" s="12">
        <f t="shared" si="2"/>
        <v>73.437473092059051</v>
      </c>
      <c r="E43" s="12">
        <f t="shared" si="3"/>
        <v>75.307210042130848</v>
      </c>
      <c r="F43" s="12">
        <f t="shared" si="4"/>
        <v>13.412747131074513</v>
      </c>
    </row>
    <row r="44" spans="1:6" x14ac:dyDescent="0.25">
      <c r="A44" s="11">
        <v>6</v>
      </c>
      <c r="B44" s="3">
        <f t="shared" si="0"/>
        <v>4.2744756967368991E-4</v>
      </c>
      <c r="C44" s="12">
        <f t="shared" si="1"/>
        <v>427.44756967368988</v>
      </c>
      <c r="D44" s="12">
        <f t="shared" si="2"/>
        <v>76.131437622215273</v>
      </c>
      <c r="E44" s="12">
        <f t="shared" si="3"/>
        <v>75.62766625507571</v>
      </c>
      <c r="F44" s="12">
        <f t="shared" si="4"/>
        <v>13.469822650781099</v>
      </c>
    </row>
    <row r="45" spans="1:6" x14ac:dyDescent="0.25">
      <c r="A45" s="11">
        <v>6.2</v>
      </c>
      <c r="B45" s="3">
        <f t="shared" si="0"/>
        <v>4.4263760413259867E-4</v>
      </c>
      <c r="C45" s="12">
        <f t="shared" si="1"/>
        <v>442.63760413259865</v>
      </c>
      <c r="D45" s="12">
        <f t="shared" si="2"/>
        <v>78.836890274035312</v>
      </c>
      <c r="E45" s="12">
        <f t="shared" si="3"/>
        <v>75.950172294543776</v>
      </c>
      <c r="F45" s="12">
        <f t="shared" si="4"/>
        <v>13.527263259100183</v>
      </c>
    </row>
    <row r="46" spans="1:6" x14ac:dyDescent="0.25">
      <c r="A46" s="11">
        <v>6.4</v>
      </c>
      <c r="B46" s="3">
        <f t="shared" si="0"/>
        <v>4.5789255326868217E-4</v>
      </c>
      <c r="C46" s="12">
        <f t="shared" si="1"/>
        <v>457.89255326868215</v>
      </c>
      <c r="D46" s="12">
        <f t="shared" si="2"/>
        <v>81.553904689324639</v>
      </c>
      <c r="E46" s="12">
        <f t="shared" si="3"/>
        <v>76.274745680417411</v>
      </c>
      <c r="F46" s="12">
        <f t="shared" si="4"/>
        <v>13.585072076446624</v>
      </c>
    </row>
    <row r="47" spans="1:6" x14ac:dyDescent="0.25">
      <c r="A47" s="11">
        <v>6.6</v>
      </c>
      <c r="B47" s="3">
        <f t="shared" si="0"/>
        <v>4.7321283409271447E-4</v>
      </c>
      <c r="C47" s="12">
        <f t="shared" si="1"/>
        <v>473.2128340927145</v>
      </c>
      <c r="D47" s="12">
        <f t="shared" si="2"/>
        <v>84.282555140653741</v>
      </c>
      <c r="E47" s="12">
        <f t="shared" si="3"/>
        <v>76.60140412016203</v>
      </c>
      <c r="F47" s="12">
        <f t="shared" si="4"/>
        <v>13.643252256645559</v>
      </c>
    </row>
    <row r="48" spans="1:6" x14ac:dyDescent="0.25">
      <c r="A48" s="11">
        <v>6.8</v>
      </c>
      <c r="B48" s="3">
        <f t="shared" si="0"/>
        <v>4.885988671949617E-4</v>
      </c>
      <c r="C48" s="12">
        <f t="shared" si="1"/>
        <v>488.59886719496171</v>
      </c>
      <c r="D48" s="12">
        <f t="shared" si="2"/>
        <v>87.022916538125898</v>
      </c>
      <c r="E48" s="12">
        <f t="shared" si="3"/>
        <v>76.930165511235984</v>
      </c>
      <c r="F48" s="12">
        <f t="shared" si="4"/>
        <v>13.70180698736077</v>
      </c>
    </row>
    <row r="49" spans="1:6" x14ac:dyDescent="0.25">
      <c r="A49" s="11">
        <v>7</v>
      </c>
      <c r="B49" s="3">
        <f t="shared" si="0"/>
        <v>5.0405107678367018E-4</v>
      </c>
      <c r="C49" s="12">
        <f t="shared" si="1"/>
        <v>504.05107678367017</v>
      </c>
      <c r="D49" s="12">
        <f t="shared" si="2"/>
        <v>89.775064436232356</v>
      </c>
      <c r="E49" s="12">
        <f t="shared" si="3"/>
        <v>77.261047943542209</v>
      </c>
      <c r="F49" s="12">
        <f t="shared" si="4"/>
        <v>13.760739490532275</v>
      </c>
    </row>
    <row r="50" spans="1:6" x14ac:dyDescent="0.25">
      <c r="A50" s="11">
        <v>7.2</v>
      </c>
      <c r="B50" s="3">
        <f t="shared" si="0"/>
        <v>5.1956989072405419E-4</v>
      </c>
      <c r="C50" s="12">
        <f t="shared" si="1"/>
        <v>519.56989072405418</v>
      </c>
      <c r="D50" s="12">
        <f t="shared" si="2"/>
        <v>92.539075040796163</v>
      </c>
      <c r="E50" s="12">
        <f t="shared" si="3"/>
        <v>77.594069701919963</v>
      </c>
      <c r="F50" s="12">
        <f t="shared" si="4"/>
        <v>13.820053022819026</v>
      </c>
    </row>
    <row r="51" spans="1:6" x14ac:dyDescent="0.25">
      <c r="A51" s="11">
        <v>7.4</v>
      </c>
      <c r="B51" s="3">
        <f t="shared" si="0"/>
        <v>5.3515574057778751E-4</v>
      </c>
      <c r="C51" s="12">
        <f t="shared" si="1"/>
        <v>535.15574057778747</v>
      </c>
      <c r="D51" s="12">
        <f t="shared" si="2"/>
        <v>95.315025216006035</v>
      </c>
      <c r="E51" s="12">
        <f t="shared" si="3"/>
        <v>77.929249268666396</v>
      </c>
      <c r="F51" s="12">
        <f t="shared" si="4"/>
        <v>13.879750876049345</v>
      </c>
    </row>
    <row r="52" spans="1:6" x14ac:dyDescent="0.25">
      <c r="A52" s="11">
        <v>7.6</v>
      </c>
      <c r="B52" s="3">
        <f t="shared" si="0"/>
        <v>5.5080906164300871E-4</v>
      </c>
      <c r="C52" s="12">
        <f t="shared" si="1"/>
        <v>550.8090616430087</v>
      </c>
      <c r="D52" s="12">
        <f t="shared" si="2"/>
        <v>98.102992491541457</v>
      </c>
      <c r="E52" s="12">
        <f t="shared" si="3"/>
        <v>78.266605326106458</v>
      </c>
      <c r="F52" s="12">
        <f t="shared" si="4"/>
        <v>13.93983637767716</v>
      </c>
    </row>
    <row r="53" spans="1:6" x14ac:dyDescent="0.25">
      <c r="A53" s="11">
        <v>7.8</v>
      </c>
      <c r="B53" s="3">
        <f t="shared" si="0"/>
        <v>5.6653029299484723E-4</v>
      </c>
      <c r="C53" s="12">
        <f t="shared" si="1"/>
        <v>566.53029299484717</v>
      </c>
      <c r="D53" s="12">
        <f t="shared" si="2"/>
        <v>100.90305506979075</v>
      </c>
      <c r="E53" s="12">
        <f t="shared" si="3"/>
        <v>78.606156759192274</v>
      </c>
      <c r="F53" s="12">
        <f t="shared" si="4"/>
        <v>14.000312891246468</v>
      </c>
    </row>
    <row r="54" spans="1:6" x14ac:dyDescent="0.25">
      <c r="A54" s="11">
        <v>8</v>
      </c>
      <c r="B54" s="3">
        <f t="shared" si="0"/>
        <v>5.8231987752647616E-4</v>
      </c>
      <c r="C54" s="12">
        <f t="shared" si="1"/>
        <v>582.31987752647615</v>
      </c>
      <c r="D54" s="12">
        <f t="shared" si="2"/>
        <v>103.71529183316285</v>
      </c>
      <c r="E54" s="12">
        <f t="shared" si="3"/>
        <v>78.947922658144805</v>
      </c>
      <c r="F54" s="12">
        <f t="shared" si="4"/>
        <v>14.061183816860479</v>
      </c>
    </row>
    <row r="55" spans="1:6" x14ac:dyDescent="0.25">
      <c r="A55" s="11">
        <v>8.1999999999999993</v>
      </c>
      <c r="B55" s="3">
        <f t="shared" si="0"/>
        <v>5.9817826199070473E-4</v>
      </c>
      <c r="C55" s="12">
        <f t="shared" si="1"/>
        <v>598.17826199070475</v>
      </c>
      <c r="D55" s="12">
        <f t="shared" si="2"/>
        <v>106.53978235149516</v>
      </c>
      <c r="E55" s="12">
        <f t="shared" si="3"/>
        <v>79.291922321143318</v>
      </c>
      <c r="F55" s="12">
        <f t="shared" si="4"/>
        <v>14.122452591661606</v>
      </c>
    </row>
    <row r="56" spans="1:6" x14ac:dyDescent="0.25">
      <c r="A56" s="11">
        <v>8.4</v>
      </c>
      <c r="B56" s="3">
        <f t="shared" si="0"/>
        <v>6.1410589704211354E-4</v>
      </c>
      <c r="C56" s="12">
        <f t="shared" si="1"/>
        <v>614.1058970421135</v>
      </c>
      <c r="D56" s="12">
        <f t="shared" si="2"/>
        <v>109.3766068895582</v>
      </c>
      <c r="E56" s="12">
        <f t="shared" si="3"/>
        <v>79.638175257043287</v>
      </c>
      <c r="F56" s="12">
        <f t="shared" si="4"/>
        <v>14.18412269031513</v>
      </c>
    </row>
    <row r="57" spans="1:6" x14ac:dyDescent="0.25">
      <c r="A57" s="11">
        <v>8.6</v>
      </c>
      <c r="B57" s="3">
        <f t="shared" si="0"/>
        <v>6.3010323727974275E-4</v>
      </c>
      <c r="C57" s="12">
        <f t="shared" si="1"/>
        <v>630.10323727974276</v>
      </c>
      <c r="D57" s="12">
        <f t="shared" si="2"/>
        <v>112.2258464146587</v>
      </c>
      <c r="E57" s="12">
        <f t="shared" si="3"/>
        <v>79.986701188146583</v>
      </c>
      <c r="F57" s="12">
        <f t="shared" si="4"/>
        <v>14.246197625502553</v>
      </c>
    </row>
    <row r="58" spans="1:6" x14ac:dyDescent="0.25">
      <c r="A58" s="11">
        <v>8.8000000000000007</v>
      </c>
      <c r="B58" s="3">
        <f t="shared" si="0"/>
        <v>6.4617074129034416E-4</v>
      </c>
      <c r="C58" s="12">
        <f t="shared" si="1"/>
        <v>646.17074129034415</v>
      </c>
      <c r="D58" s="12">
        <f t="shared" si="2"/>
        <v>115.08758260434298</v>
      </c>
      <c r="E58" s="12">
        <f t="shared" si="3"/>
        <v>80.337520053006557</v>
      </c>
      <c r="F58" s="12">
        <f t="shared" si="4"/>
        <v>14.308680948421321</v>
      </c>
    </row>
    <row r="59" spans="1:6" x14ac:dyDescent="0.25">
      <c r="A59" s="11">
        <v>9</v>
      </c>
      <c r="B59" s="3">
        <f t="shared" si="0"/>
        <v>6.6230887169220086E-4</v>
      </c>
      <c r="C59" s="12">
        <f t="shared" si="1"/>
        <v>662.30887169220091</v>
      </c>
      <c r="D59" s="12">
        <f t="shared" si="2"/>
        <v>117.96189785420171</v>
      </c>
      <c r="E59" s="12">
        <f t="shared" si="3"/>
        <v>80.690652009284065</v>
      </c>
      <c r="F59" s="12">
        <f t="shared" si="4"/>
        <v>14.371576249293676</v>
      </c>
    </row>
    <row r="60" spans="1:6" x14ac:dyDescent="0.25">
      <c r="A60" s="11">
        <v>9.1999999999999993</v>
      </c>
      <c r="B60" s="3">
        <f t="shared" si="0"/>
        <v>6.7851809517952835E-4</v>
      </c>
      <c r="C60" s="12">
        <f t="shared" si="1"/>
        <v>678.51809517952836</v>
      </c>
      <c r="D60" s="12">
        <f t="shared" si="2"/>
        <v>120.84887528577785</v>
      </c>
      <c r="E60" s="12">
        <f t="shared" si="3"/>
        <v>81.04611743663753</v>
      </c>
      <c r="F60" s="12">
        <f t="shared" si="4"/>
        <v>14.434887157880761</v>
      </c>
    </row>
    <row r="61" spans="1:6" x14ac:dyDescent="0.25">
      <c r="A61" s="11">
        <v>9.4</v>
      </c>
      <c r="B61" s="3">
        <f t="shared" si="0"/>
        <v>6.947988825674622E-4</v>
      </c>
      <c r="C61" s="12">
        <f t="shared" si="1"/>
        <v>694.79888256746221</v>
      </c>
      <c r="D61" s="12">
        <f t="shared" si="2"/>
        <v>123.74859875457952</v>
      </c>
      <c r="E61" s="12">
        <f t="shared" si="3"/>
        <v>81.403936939668839</v>
      </c>
      <c r="F61" s="12">
        <f t="shared" si="4"/>
        <v>14.498617344008261</v>
      </c>
    </row>
    <row r="62" spans="1:6" x14ac:dyDescent="0.25">
      <c r="A62" s="11">
        <v>9.6</v>
      </c>
      <c r="B62" s="3">
        <f t="shared" si="0"/>
        <v>7.1115170883764335E-4</v>
      </c>
      <c r="C62" s="12">
        <f t="shared" si="1"/>
        <v>711.15170883764335</v>
      </c>
      <c r="D62" s="12">
        <f t="shared" si="2"/>
        <v>126.66115285819886</v>
      </c>
      <c r="E62" s="12">
        <f t="shared" si="3"/>
        <v>81.764131350905984</v>
      </c>
      <c r="F62" s="12">
        <f t="shared" si="4"/>
        <v>14.562770518096764</v>
      </c>
    </row>
    <row r="63" spans="1:6" x14ac:dyDescent="0.25">
      <c r="A63" s="11">
        <v>9.8000000000000007</v>
      </c>
      <c r="B63" s="3">
        <f t="shared" si="0"/>
        <v>7.2757705318441095E-4</v>
      </c>
      <c r="C63" s="12">
        <f t="shared" si="1"/>
        <v>727.57705318441094</v>
      </c>
      <c r="D63" s="12">
        <f t="shared" si="2"/>
        <v>129.58662294453939</v>
      </c>
      <c r="E63" s="12">
        <f t="shared" si="3"/>
        <v>82.126721733837499</v>
      </c>
      <c r="F63" s="12">
        <f t="shared" si="4"/>
        <v>14.627350431702546</v>
      </c>
    </row>
    <row r="64" spans="1:6" x14ac:dyDescent="0.25">
      <c r="A64" s="11">
        <v>10</v>
      </c>
      <c r="B64" s="3">
        <f t="shared" si="0"/>
        <v>7.4407539906160838E-4</v>
      </c>
      <c r="C64" s="12">
        <f t="shared" si="1"/>
        <v>744.07539906160832</v>
      </c>
      <c r="D64" s="12">
        <f t="shared" si="2"/>
        <v>132.52509512015251</v>
      </c>
      <c r="E64" s="12">
        <f t="shared" si="3"/>
        <v>82.491729385987199</v>
      </c>
      <c r="F64" s="12">
        <f t="shared" si="4"/>
        <v>14.692360878065694</v>
      </c>
    </row>
    <row r="65" spans="1:6" x14ac:dyDescent="0.25">
      <c r="A65" s="11">
        <v>10.199999999999999</v>
      </c>
      <c r="B65" s="3">
        <f t="shared" si="0"/>
        <v>7.6064723423001834E-4</v>
      </c>
      <c r="C65" s="12">
        <f t="shared" si="1"/>
        <v>760.64723423001828</v>
      </c>
      <c r="D65" s="12">
        <f t="shared" si="2"/>
        <v>135.47665625868598</v>
      </c>
      <c r="E65" s="12">
        <f t="shared" si="3"/>
        <v>82.859175842050107</v>
      </c>
      <c r="F65" s="12">
        <f t="shared" si="4"/>
        <v>14.757805692667372</v>
      </c>
    </row>
    <row r="66" spans="1:6" x14ac:dyDescent="0.25">
      <c r="A66" s="11">
        <v>10.4</v>
      </c>
      <c r="B66" s="3">
        <f t="shared" si="0"/>
        <v>7.7729305080543036E-4</v>
      </c>
      <c r="C66" s="12">
        <f t="shared" si="1"/>
        <v>777.29305080543031</v>
      </c>
      <c r="D66" s="12">
        <f t="shared" si="2"/>
        <v>138.44139400944508</v>
      </c>
      <c r="E66" s="12">
        <f t="shared" si="3"/>
        <v>83.229082877059696</v>
      </c>
      <c r="F66" s="12">
        <f t="shared" si="4"/>
        <v>14.823688753795416</v>
      </c>
    </row>
    <row r="67" spans="1:6" x14ac:dyDescent="0.25">
      <c r="A67" s="11">
        <v>10.6</v>
      </c>
      <c r="B67" s="3">
        <f t="shared" si="0"/>
        <v>7.9401334530735377E-4</v>
      </c>
      <c r="C67" s="12">
        <f t="shared" si="1"/>
        <v>794.0133453073538</v>
      </c>
      <c r="D67" s="12">
        <f t="shared" si="2"/>
        <v>141.41939680606879</v>
      </c>
      <c r="E67" s="12">
        <f t="shared" si="3"/>
        <v>83.60147250961775</v>
      </c>
      <c r="F67" s="12">
        <f t="shared" si="4"/>
        <v>14.890013983118617</v>
      </c>
    </row>
    <row r="68" spans="1:6" x14ac:dyDescent="0.25">
      <c r="A68" s="11">
        <v>10.8</v>
      </c>
      <c r="B68" s="3">
        <f t="shared" si="0"/>
        <v>8.1080861870838942E-4</v>
      </c>
      <c r="C68" s="12">
        <f t="shared" si="1"/>
        <v>810.80861870838942</v>
      </c>
      <c r="D68" s="12">
        <f t="shared" si="2"/>
        <v>144.41075387532317</v>
      </c>
      <c r="E68" s="12">
        <f t="shared" si="3"/>
        <v>83.976367005177636</v>
      </c>
      <c r="F68" s="12">
        <f t="shared" si="4"/>
        <v>14.956785346271806</v>
      </c>
    </row>
    <row r="69" spans="1:6" x14ac:dyDescent="0.25">
      <c r="A69" s="11">
        <v>11</v>
      </c>
      <c r="B69" s="3">
        <f t="shared" si="0"/>
        <v>8.2767937648426109E-4</v>
      </c>
      <c r="C69" s="12">
        <f t="shared" si="1"/>
        <v>827.67937648426107</v>
      </c>
      <c r="D69" s="12">
        <f t="shared" si="2"/>
        <v>147.41555524601236</v>
      </c>
      <c r="E69" s="12">
        <f t="shared" si="3"/>
        <v>84.353788879358561</v>
      </c>
      <c r="F69" s="12">
        <f t="shared" si="4"/>
        <v>15.024006853446021</v>
      </c>
    </row>
    <row r="70" spans="1:6" x14ac:dyDescent="0.25">
      <c r="A70" s="11">
        <v>11.2</v>
      </c>
      <c r="B70" s="3">
        <f t="shared" si="0"/>
        <v>8.4462612866452848E-4</v>
      </c>
      <c r="C70" s="12">
        <f t="shared" si="1"/>
        <v>844.62612866452844</v>
      </c>
      <c r="D70" s="12">
        <f t="shared" si="2"/>
        <v>150.43389175801096</v>
      </c>
      <c r="E70" s="12">
        <f t="shared" si="3"/>
        <v>84.733760901337135</v>
      </c>
      <c r="F70" s="12">
        <f t="shared" si="4"/>
        <v>15.091682559993043</v>
      </c>
    </row>
    <row r="71" spans="1:6" x14ac:dyDescent="0.25">
      <c r="A71" s="11">
        <v>11.4</v>
      </c>
      <c r="B71" s="3">
        <f t="shared" si="0"/>
        <v>8.616493898839845E-4</v>
      </c>
      <c r="C71" s="12">
        <f t="shared" si="1"/>
        <v>861.64938988398455</v>
      </c>
      <c r="D71" s="12">
        <f t="shared" si="2"/>
        <v>153.46585507141819</v>
      </c>
      <c r="E71" s="12">
        <f t="shared" si="3"/>
        <v>85.11630609728013</v>
      </c>
      <c r="F71" s="12">
        <f t="shared" si="4"/>
        <v>15.15981656703608</v>
      </c>
    </row>
    <row r="72" spans="1:6" x14ac:dyDescent="0.25">
      <c r="A72" s="11">
        <v>11.6</v>
      </c>
      <c r="B72" s="3">
        <f t="shared" si="0"/>
        <v>8.7874967943475017E-4</v>
      </c>
      <c r="C72" s="12">
        <f t="shared" si="1"/>
        <v>878.74967943475019</v>
      </c>
      <c r="D72" s="12">
        <f t="shared" si="2"/>
        <v>156.51153767583625</v>
      </c>
      <c r="E72" s="12">
        <f t="shared" si="3"/>
        <v>85.501447753828486</v>
      </c>
      <c r="F72" s="12">
        <f t="shared" si="4"/>
        <v>15.228413022090361</v>
      </c>
    </row>
    <row r="73" spans="1:6" x14ac:dyDescent="0.25">
      <c r="A73" s="11">
        <v>11.8</v>
      </c>
      <c r="B73" s="3">
        <f t="shared" si="0"/>
        <v>8.9592752131907962E-4</v>
      </c>
      <c r="C73" s="12">
        <f t="shared" si="1"/>
        <v>895.92752131907957</v>
      </c>
      <c r="D73" s="12">
        <f t="shared" si="2"/>
        <v>159.5710328997755</v>
      </c>
      <c r="E73" s="12">
        <f t="shared" si="3"/>
        <v>85.889209421646456</v>
      </c>
      <c r="F73" s="12">
        <f t="shared" si="4"/>
        <v>15.297476119696174</v>
      </c>
    </row>
    <row r="74" spans="1:6" x14ac:dyDescent="0.25">
      <c r="A74" s="11">
        <v>12</v>
      </c>
      <c r="B74" s="3">
        <f t="shared" si="0"/>
        <v>9.1318344430288303E-4</v>
      </c>
      <c r="C74" s="12">
        <f t="shared" si="1"/>
        <v>913.183444302883</v>
      </c>
      <c r="D74" s="12">
        <f t="shared" si="2"/>
        <v>162.64443492018719</v>
      </c>
      <c r="E74" s="12">
        <f t="shared" si="3"/>
        <v>86.279614919017462</v>
      </c>
      <c r="F74" s="12">
        <f t="shared" si="4"/>
        <v>15.367010102058513</v>
      </c>
    </row>
    <row r="75" spans="1:6" x14ac:dyDescent="0.25">
      <c r="A75" s="11">
        <v>12.2</v>
      </c>
      <c r="B75" s="3">
        <f t="shared" si="0"/>
        <v>9.3051798196998412E-4</v>
      </c>
      <c r="C75" s="12">
        <f t="shared" si="1"/>
        <v>930.51798196998413</v>
      </c>
      <c r="D75" s="12">
        <f t="shared" si="2"/>
        <v>165.73183877212696</v>
      </c>
      <c r="E75" s="12">
        <f t="shared" si="3"/>
        <v>86.672688335505967</v>
      </c>
      <c r="F75" s="12">
        <f t="shared" si="4"/>
        <v>15.437019259698898</v>
      </c>
    </row>
    <row r="76" spans="1:6" x14ac:dyDescent="0.25">
      <c r="A76" s="11">
        <v>12.4</v>
      </c>
      <c r="B76" s="3">
        <f t="shared" si="0"/>
        <v>9.4793167277711771E-4</v>
      </c>
      <c r="C76" s="12">
        <f t="shared" si="1"/>
        <v>947.93167277711768</v>
      </c>
      <c r="D76" s="12">
        <f t="shared" si="2"/>
        <v>168.83334035855049</v>
      </c>
      <c r="E76" s="12">
        <f t="shared" si="3"/>
        <v>87.068454035667273</v>
      </c>
      <c r="F76" s="12">
        <f t="shared" si="4"/>
        <v>15.507507932117536</v>
      </c>
    </row>
    <row r="77" spans="1:6" x14ac:dyDescent="0.25">
      <c r="A77" s="11">
        <v>12.6</v>
      </c>
      <c r="B77" s="3">
        <f t="shared" si="0"/>
        <v>9.6542506010968395E-4</v>
      </c>
      <c r="C77" s="12">
        <f t="shared" si="1"/>
        <v>965.42506010968395</v>
      </c>
      <c r="D77" s="12">
        <f t="shared" si="2"/>
        <v>171.94903646024363</v>
      </c>
      <c r="E77" s="12">
        <f t="shared" si="3"/>
        <v>87.466936662831671</v>
      </c>
      <c r="F77" s="12">
        <f t="shared" si="4"/>
        <v>15.578480508465786</v>
      </c>
    </row>
    <row r="78" spans="1:6" x14ac:dyDescent="0.25">
      <c r="A78" s="11">
        <v>12.8</v>
      </c>
      <c r="B78" s="3">
        <f t="shared" si="0"/>
        <v>9.8299869233827168E-4</v>
      </c>
      <c r="C78" s="12">
        <f t="shared" si="1"/>
        <v>982.99869233827167</v>
      </c>
      <c r="D78" s="12">
        <f t="shared" si="2"/>
        <v>175.07902474588957</v>
      </c>
      <c r="E78" s="12">
        <f t="shared" si="3"/>
        <v>87.868161142938092</v>
      </c>
      <c r="F78" s="12">
        <f t="shared" si="4"/>
        <v>15.649941428229598</v>
      </c>
    </row>
    <row r="79" spans="1:6" x14ac:dyDescent="0.25">
      <c r="A79" s="11">
        <v>13</v>
      </c>
      <c r="B79" s="3">
        <f t="shared" ref="B79:B89" si="5">$B$9*A79/(100-A79)</f>
        <v>1.0006531228759562E-3</v>
      </c>
      <c r="C79" s="12">
        <f t="shared" ref="C79:C89" si="6">B79*1000000</f>
        <v>1000.6531228759561</v>
      </c>
      <c r="D79" s="12">
        <f t="shared" ref="D79:D89" si="7">C79/5.6146</f>
        <v>178.22340378227409</v>
      </c>
      <c r="E79" s="12">
        <f t="shared" si="3"/>
        <v>88.272152688422551</v>
      </c>
      <c r="F79" s="12">
        <f t="shared" si="4"/>
        <v>15.72189518192266</v>
      </c>
    </row>
    <row r="80" spans="1:6" x14ac:dyDescent="0.25">
      <c r="A80" s="11">
        <v>13.2</v>
      </c>
      <c r="B80" s="3">
        <f t="shared" si="5"/>
        <v>1.0183889102363948E-3</v>
      </c>
      <c r="C80" s="12">
        <f t="shared" si="6"/>
        <v>1018.3889102363947</v>
      </c>
      <c r="D80" s="12">
        <f t="shared" si="7"/>
        <v>181.38227304463268</v>
      </c>
      <c r="E80" s="12">
        <f t="shared" ref="E80:E89" si="8">(C80-C79)/(A80-A79)</f>
        <v>88.678936802193419</v>
      </c>
      <c r="F80" s="12">
        <f t="shared" ref="F80:F89" si="9">(D80-D79)/(A80-A79)</f>
        <v>15.794346311793021</v>
      </c>
    </row>
    <row r="81" spans="1:6" x14ac:dyDescent="0.25">
      <c r="A81" s="11">
        <v>13.4</v>
      </c>
      <c r="B81" s="3">
        <f t="shared" si="5"/>
        <v>1.036206618092725E-3</v>
      </c>
      <c r="C81" s="12">
        <f t="shared" si="6"/>
        <v>1036.206618092725</v>
      </c>
      <c r="D81" s="12">
        <f t="shared" si="7"/>
        <v>184.55573292714084</v>
      </c>
      <c r="E81" s="12">
        <f t="shared" si="8"/>
        <v>89.088539281650682</v>
      </c>
      <c r="F81" s="12">
        <f t="shared" si="9"/>
        <v>15.867299412540689</v>
      </c>
    </row>
    <row r="82" spans="1:6" x14ac:dyDescent="0.25">
      <c r="A82" s="11">
        <v>13.6</v>
      </c>
      <c r="B82" s="3">
        <f t="shared" si="5"/>
        <v>1.0541068153372786E-3</v>
      </c>
      <c r="C82" s="12">
        <f t="shared" si="6"/>
        <v>1054.1068153372785</v>
      </c>
      <c r="D82" s="12">
        <f t="shared" si="7"/>
        <v>187.74388475354939</v>
      </c>
      <c r="E82" s="12">
        <f t="shared" si="8"/>
        <v>89.500986222767864</v>
      </c>
      <c r="F82" s="12">
        <f t="shared" si="9"/>
        <v>15.940759132042842</v>
      </c>
    </row>
    <row r="83" spans="1:6" x14ac:dyDescent="0.25">
      <c r="A83" s="11">
        <v>13.8</v>
      </c>
      <c r="B83" s="3">
        <f t="shared" si="5"/>
        <v>1.0720900761421318E-3</v>
      </c>
      <c r="C83" s="12">
        <f t="shared" si="6"/>
        <v>1072.0900761421319</v>
      </c>
      <c r="D83" s="12">
        <f t="shared" si="7"/>
        <v>190.94683078796919</v>
      </c>
      <c r="E83" s="12">
        <f t="shared" si="8"/>
        <v>89.916304024266736</v>
      </c>
      <c r="F83" s="12">
        <f t="shared" si="9"/>
        <v>16.014730172098893</v>
      </c>
    </row>
    <row r="84" spans="1:6" x14ac:dyDescent="0.25">
      <c r="A84" s="11">
        <v>14</v>
      </c>
      <c r="B84" s="3">
        <f t="shared" si="5"/>
        <v>1.0901569800204961E-3</v>
      </c>
      <c r="C84" s="12">
        <f t="shared" si="6"/>
        <v>1090.1569800204961</v>
      </c>
      <c r="D84" s="12">
        <f t="shared" si="7"/>
        <v>194.16467424580489</v>
      </c>
      <c r="E84" s="12">
        <f t="shared" si="8"/>
        <v>90.334519391821331</v>
      </c>
      <c r="F84" s="12">
        <f t="shared" si="9"/>
        <v>16.089217289178549</v>
      </c>
    </row>
    <row r="85" spans="1:6" x14ac:dyDescent="0.25">
      <c r="A85" s="11">
        <v>14.2</v>
      </c>
      <c r="B85" s="3">
        <f t="shared" si="5"/>
        <v>1.1083081118889691E-3</v>
      </c>
      <c r="C85" s="12">
        <f t="shared" si="6"/>
        <v>1108.3081118889691</v>
      </c>
      <c r="D85" s="12">
        <f t="shared" si="7"/>
        <v>197.39751930484255</v>
      </c>
      <c r="E85" s="12">
        <f t="shared" si="8"/>
        <v>90.755659342364979</v>
      </c>
      <c r="F85" s="12">
        <f t="shared" si="9"/>
        <v>16.164225295188345</v>
      </c>
    </row>
    <row r="86" spans="1:6" x14ac:dyDescent="0.25">
      <c r="A86" s="11">
        <v>14.4</v>
      </c>
      <c r="B86" s="3">
        <f t="shared" si="5"/>
        <v>1.1265440621306595E-3</v>
      </c>
      <c r="C86" s="12">
        <f t="shared" si="6"/>
        <v>1126.5440621306595</v>
      </c>
      <c r="D86" s="12">
        <f t="shared" si="7"/>
        <v>200.64547111649262</v>
      </c>
      <c r="E86" s="12">
        <f t="shared" si="8"/>
        <v>91.179751208451961</v>
      </c>
      <c r="F86" s="12">
        <f t="shared" si="9"/>
        <v>16.239759058250257</v>
      </c>
    </row>
    <row r="87" spans="1:6" x14ac:dyDescent="0.25">
      <c r="A87" s="11">
        <v>14.6</v>
      </c>
      <c r="B87" s="3">
        <f t="shared" si="5"/>
        <v>1.1448654266591959E-3</v>
      </c>
      <c r="C87" s="12">
        <f t="shared" si="6"/>
        <v>1144.8654266591959</v>
      </c>
      <c r="D87" s="12">
        <f t="shared" si="7"/>
        <v>203.90863581719015</v>
      </c>
      <c r="E87" s="12">
        <f t="shared" si="8"/>
        <v>91.606822642682218</v>
      </c>
      <c r="F87" s="12">
        <f t="shared" si="9"/>
        <v>16.315823503487707</v>
      </c>
    </row>
    <row r="88" spans="1:6" x14ac:dyDescent="0.25">
      <c r="A88" s="11">
        <v>14.8</v>
      </c>
      <c r="B88" s="3">
        <f t="shared" si="5"/>
        <v>1.1632728069836413E-3</v>
      </c>
      <c r="C88" s="12">
        <f t="shared" si="6"/>
        <v>1163.2728069836412</v>
      </c>
      <c r="D88" s="12">
        <f t="shared" si="7"/>
        <v>207.18712053995674</v>
      </c>
      <c r="E88" s="12">
        <f t="shared" si="8"/>
        <v>92.036901622225926</v>
      </c>
      <c r="F88" s="12">
        <f t="shared" si="9"/>
        <v>16.392423613832872</v>
      </c>
    </row>
    <row r="89" spans="1:6" x14ac:dyDescent="0.25">
      <c r="A89" s="11">
        <v>15</v>
      </c>
      <c r="B89" s="3">
        <f t="shared" si="5"/>
        <v>1.1817668102743193E-3</v>
      </c>
      <c r="C89" s="12">
        <f t="shared" si="6"/>
        <v>1181.7668102743194</v>
      </c>
      <c r="D89" s="12">
        <f t="shared" si="7"/>
        <v>210.48103342612461</v>
      </c>
      <c r="E89" s="12">
        <f t="shared" si="8"/>
        <v>92.470016453391153</v>
      </c>
      <c r="F89" s="12">
        <f t="shared" si="9"/>
        <v>16.469564430839426</v>
      </c>
    </row>
  </sheetData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Data</vt:lpstr>
      <vt:lpstr>CGR-y6+</vt:lpstr>
      <vt:lpstr>Condensate value(field)</vt:lpstr>
      <vt:lpstr>Condensate value(metric)</vt:lpstr>
      <vt:lpstr>CGR</vt:lpstr>
      <vt:lpstr>dRF__cond</vt:lpstr>
      <vt:lpstr>Gas_Price</vt:lpstr>
      <vt:lpstr>IGIP</vt:lpstr>
      <vt:lpstr>NOK_USD</vt:lpstr>
      <vt:lpstr>Oil_price</vt:lpstr>
      <vt:lpstr>RF__gas</vt:lpstr>
      <vt:lpstr>Rfcond</vt:lpstr>
      <vt:lpstr>Rfgas</vt:lpstr>
    </vt:vector>
  </TitlesOfParts>
  <Company>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</dc:creator>
  <cp:lastModifiedBy>Curtis Hays Whitson</cp:lastModifiedBy>
  <cp:lastPrinted>2001-11-21T10:58:15Z</cp:lastPrinted>
  <dcterms:created xsi:type="dcterms:W3CDTF">2001-05-07T19:08:05Z</dcterms:created>
  <dcterms:modified xsi:type="dcterms:W3CDTF">2016-02-25T10:02:30Z</dcterms:modified>
</cp:coreProperties>
</file>