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9555" windowHeight="7110"/>
  </bookViews>
  <sheets>
    <sheet name="Task1-Calc" sheetId="1" r:id="rId1"/>
    <sheet name="Plot-Bo(P)-Sat" sheetId="4" r:id="rId2"/>
    <sheet name="Plot-Rs(P)-Sat" sheetId="5" r:id="rId3"/>
    <sheet name="Plot-Bo(Rs)-Sat" sheetId="7" r:id="rId4"/>
    <sheet name="Plot-Viscosity(P)-Sat" sheetId="8" r:id="rId5"/>
    <sheet name="Plot-bgd(P)-Sat" sheetId="10" r:id="rId6"/>
    <sheet name="LogPlot-Bgd(P)-Sat" sheetId="11" r:id="rId7"/>
    <sheet name="Task2-Calc" sheetId="12" r:id="rId8"/>
    <sheet name="Plot-Bo(P)-Undersat" sheetId="14" r:id="rId9"/>
    <sheet name="Plot-Rs(P)-Undersat" sheetId="15" r:id="rId10"/>
    <sheet name="Plot-OilVisc-Undersat" sheetId="16" r:id="rId11"/>
    <sheet name="Plot-Bo(P)" sheetId="20" r:id="rId12"/>
    <sheet name="Plot-Rs(P)" sheetId="21" r:id="rId13"/>
    <sheet name="Plot-OilVis(P)" sheetId="22" r:id="rId14"/>
    <sheet name="Task3-Data" sheetId="17" r:id="rId15"/>
    <sheet name="Plot-Oil density(P)" sheetId="18" r:id="rId16"/>
    <sheet name="Task4-Calc" sheetId="19" r:id="rId17"/>
    <sheet name="Sheet1" sheetId="23" r:id="rId18"/>
  </sheets>
  <definedNames>
    <definedName name="solver_adj" localSheetId="16" hidden="1">'Task4-Calc'!$D$23:$D$24</definedName>
    <definedName name="solver_cvg" localSheetId="16" hidden="1">"0,0001"</definedName>
    <definedName name="solver_drv" localSheetId="16" hidden="1">1</definedName>
    <definedName name="solver_eng" localSheetId="16" hidden="1">1</definedName>
    <definedName name="solver_est" localSheetId="16" hidden="1">1</definedName>
    <definedName name="solver_itr" localSheetId="16" hidden="1">2147483647</definedName>
    <definedName name="solver_mip" localSheetId="16" hidden="1">2147483647</definedName>
    <definedName name="solver_mni" localSheetId="16" hidden="1">30</definedName>
    <definedName name="solver_mrt" localSheetId="16" hidden="1">"0,075"</definedName>
    <definedName name="solver_msl" localSheetId="16" hidden="1">2</definedName>
    <definedName name="solver_neg" localSheetId="16" hidden="1">1</definedName>
    <definedName name="solver_nod" localSheetId="16" hidden="1">2147483647</definedName>
    <definedName name="solver_num" localSheetId="16" hidden="1">0</definedName>
    <definedName name="solver_nwt" localSheetId="16" hidden="1">1</definedName>
    <definedName name="solver_opt" localSheetId="16" hidden="1">'Task4-Calc'!$D$27</definedName>
    <definedName name="solver_pre" localSheetId="16" hidden="1">"0,000001"</definedName>
    <definedName name="solver_rbv" localSheetId="16" hidden="1">1</definedName>
    <definedName name="solver_rlx" localSheetId="16" hidden="1">2</definedName>
    <definedName name="solver_rsd" localSheetId="16" hidden="1">0</definedName>
    <definedName name="solver_scl" localSheetId="16" hidden="1">1</definedName>
    <definedName name="solver_sho" localSheetId="16" hidden="1">2</definedName>
    <definedName name="solver_ssz" localSheetId="16" hidden="1">100</definedName>
    <definedName name="solver_tim" localSheetId="16" hidden="1">2147483647</definedName>
    <definedName name="solver_tol" localSheetId="16" hidden="1">0.01</definedName>
    <definedName name="solver_typ" localSheetId="16" hidden="1">2</definedName>
    <definedName name="solver_val" localSheetId="16" hidden="1">0</definedName>
    <definedName name="solver_ver" localSheetId="16" hidden="1">3</definedName>
  </definedNames>
  <calcPr calcId="144525"/>
</workbook>
</file>

<file path=xl/calcChain.xml><?xml version="1.0" encoding="utf-8"?>
<calcChain xmlns="http://schemas.openxmlformats.org/spreadsheetml/2006/main">
  <c r="F33" i="19" l="1"/>
  <c r="L34" i="19"/>
  <c r="L35" i="19"/>
  <c r="L36" i="19"/>
  <c r="L37" i="19"/>
  <c r="L38" i="19"/>
  <c r="L39" i="19"/>
  <c r="L40" i="19"/>
  <c r="L41" i="19"/>
  <c r="L33" i="19"/>
  <c r="I42" i="19" l="1"/>
  <c r="H42" i="19"/>
  <c r="G34" i="19" l="1"/>
  <c r="G35" i="19"/>
  <c r="G36" i="19"/>
  <c r="G37" i="19"/>
  <c r="G38" i="19"/>
  <c r="G39" i="19"/>
  <c r="G40" i="19"/>
  <c r="G41" i="19"/>
  <c r="G33" i="19"/>
  <c r="K19" i="1"/>
  <c r="F34" i="19"/>
  <c r="J34" i="19" s="1"/>
  <c r="F35" i="19"/>
  <c r="J35" i="19" s="1"/>
  <c r="F36" i="19"/>
  <c r="J36" i="19" s="1"/>
  <c r="F37" i="19"/>
  <c r="J37" i="19" s="1"/>
  <c r="F38" i="19"/>
  <c r="J38" i="19" s="1"/>
  <c r="F39" i="19"/>
  <c r="J39" i="19" s="1"/>
  <c r="F40" i="19"/>
  <c r="J40" i="19" s="1"/>
  <c r="F41" i="19"/>
  <c r="J41" i="19" s="1"/>
  <c r="J33" i="19" l="1"/>
  <c r="D27" i="19" s="1"/>
  <c r="D21" i="12"/>
  <c r="D22" i="12"/>
  <c r="D23" i="12"/>
  <c r="D20" i="12"/>
  <c r="C20" i="12"/>
  <c r="C21" i="12"/>
  <c r="C22" i="12"/>
  <c r="C23" i="12"/>
  <c r="J20" i="1"/>
  <c r="J21" i="1"/>
  <c r="J22" i="1"/>
  <c r="J23" i="1"/>
  <c r="J24" i="1"/>
  <c r="J25" i="1"/>
  <c r="J26" i="1"/>
  <c r="J27" i="1"/>
  <c r="J19" i="1"/>
  <c r="E20" i="1" l="1"/>
  <c r="E21" i="1"/>
  <c r="E22" i="1"/>
  <c r="E23" i="1"/>
  <c r="E24" i="1"/>
  <c r="E25" i="1"/>
  <c r="E26" i="1"/>
  <c r="E27" i="1"/>
  <c r="E19" i="1"/>
  <c r="D20" i="1"/>
  <c r="D21" i="1"/>
  <c r="D22" i="1"/>
  <c r="D23" i="1"/>
  <c r="D24" i="1"/>
  <c r="D25" i="1"/>
  <c r="D26" i="1"/>
  <c r="D27" i="1"/>
  <c r="D19" i="1"/>
  <c r="K20" i="1"/>
  <c r="K21" i="1"/>
  <c r="K22" i="1"/>
  <c r="K23" i="1"/>
  <c r="K24" i="1"/>
  <c r="K25" i="1"/>
  <c r="K26" i="1"/>
  <c r="K27" i="1"/>
  <c r="I19" i="1"/>
  <c r="I20" i="1"/>
  <c r="I21" i="1"/>
  <c r="I22" i="1"/>
  <c r="I23" i="1"/>
  <c r="I24" i="1"/>
  <c r="I25" i="1"/>
  <c r="I26" i="1"/>
  <c r="I27" i="1"/>
</calcChain>
</file>

<file path=xl/comments1.xml><?xml version="1.0" encoding="utf-8"?>
<comments xmlns="http://schemas.openxmlformats.org/spreadsheetml/2006/main">
  <authors>
    <author>Wynda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Wynda:</t>
        </r>
        <r>
          <rPr>
            <sz val="9"/>
            <color indexed="81"/>
            <rFont val="Tahoma"/>
            <family val="2"/>
          </rPr>
          <t xml:space="preserve">
Surface volume of gas coming from reservoir oil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Wynda:</t>
        </r>
        <r>
          <rPr>
            <sz val="9"/>
            <color indexed="81"/>
            <rFont val="Tahoma"/>
            <family val="2"/>
          </rPr>
          <t xml:space="preserve">
Surface volume of oil coming from reservoir oil</t>
        </r>
      </text>
    </comment>
  </commentList>
</comments>
</file>

<file path=xl/comments2.xml><?xml version="1.0" encoding="utf-8"?>
<comments xmlns="http://schemas.openxmlformats.org/spreadsheetml/2006/main">
  <authors>
    <author>Wynda</author>
  </authors>
  <commentList>
    <comment ref="D25" authorId="0">
      <text>
        <r>
          <rPr>
            <b/>
            <sz val="9"/>
            <color indexed="81"/>
            <rFont val="Tahoma"/>
            <family val="2"/>
          </rPr>
          <t>Wynda:</t>
        </r>
        <r>
          <rPr>
            <sz val="9"/>
            <color indexed="81"/>
            <rFont val="Tahoma"/>
            <family val="2"/>
          </rPr>
          <t xml:space="preserve">
In this calculation, we set equal weight factor for oil and gas, thus wo = wg = 1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Wynda:</t>
        </r>
        <r>
          <rPr>
            <sz val="9"/>
            <color indexed="81"/>
            <rFont val="Tahoma"/>
            <family val="2"/>
          </rPr>
          <t xml:space="preserve">
In this calculation, we set equal weight factor for oil and gas, thus wo = wg = 1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Wynda:</t>
        </r>
        <r>
          <rPr>
            <sz val="9"/>
            <color indexed="81"/>
            <rFont val="Tahoma"/>
            <family val="2"/>
          </rPr>
          <t xml:space="preserve">
We need to minimize Total SSQ value (using Solver) by changing Surface Oil Density and Surface Gas Density</t>
        </r>
      </text>
    </comment>
  </commentList>
</comments>
</file>

<file path=xl/sharedStrings.xml><?xml version="1.0" encoding="utf-8"?>
<sst xmlns="http://schemas.openxmlformats.org/spreadsheetml/2006/main" count="137" uniqueCount="72">
  <si>
    <t>Wynda Astutik</t>
  </si>
  <si>
    <t>Gas Condensate (fluid) Problem: Black-Oil PVT</t>
  </si>
  <si>
    <t>TPG4145 Problem-3A</t>
  </si>
  <si>
    <t>Data:</t>
  </si>
  <si>
    <t>Reservoir Temperature</t>
  </si>
  <si>
    <t>=</t>
  </si>
  <si>
    <t>°C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</si>
  <si>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</si>
  <si>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Vgg</t>
  </si>
  <si>
    <r>
      <t>Sm</t>
    </r>
    <r>
      <rPr>
        <vertAlign val="superscript"/>
        <sz val="11"/>
        <color theme="1"/>
        <rFont val="Calibri"/>
        <family val="2"/>
        <scheme val="minor"/>
      </rPr>
      <t>3</t>
    </r>
  </si>
  <si>
    <t>Vog</t>
  </si>
  <si>
    <t>cp</t>
  </si>
  <si>
    <t>bara</t>
  </si>
  <si>
    <t>Saturated Pressure</t>
  </si>
  <si>
    <t>Vgo</t>
  </si>
  <si>
    <t>Voo</t>
  </si>
  <si>
    <t>BO PVT - Oil</t>
  </si>
  <si>
    <t>Vo at P and 150°C</t>
  </si>
  <si>
    <t>Vg at P and 150°C</t>
  </si>
  <si>
    <t>(kg/m3)</t>
  </si>
  <si>
    <t>BO PVT - Gas</t>
  </si>
  <si>
    <t>Data from PhazeComp output file</t>
  </si>
  <si>
    <r>
      <t>B</t>
    </r>
    <r>
      <rPr>
        <b/>
        <vertAlign val="subscript"/>
        <sz val="11"/>
        <color theme="1"/>
        <rFont val="Calibri"/>
        <family val="2"/>
        <scheme val="minor"/>
      </rPr>
      <t>o</t>
    </r>
  </si>
  <si>
    <r>
      <rPr>
        <b/>
        <sz val="11"/>
        <color theme="1"/>
        <rFont val="Calibri"/>
        <family val="2"/>
        <scheme val="minor"/>
      </rPr>
      <t>R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</si>
  <si>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μ</t>
    </r>
    <r>
      <rPr>
        <b/>
        <vertAlign val="subscript"/>
        <sz val="11"/>
        <color theme="1"/>
        <rFont val="Calibri"/>
        <family val="2"/>
        <scheme val="minor"/>
      </rPr>
      <t>o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</si>
  <si>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gd</t>
    </r>
  </si>
  <si>
    <r>
      <rPr>
        <b/>
        <sz val="11"/>
        <color theme="1"/>
        <rFont val="Calibri"/>
        <family val="2"/>
        <scheme val="minor"/>
      </rPr>
      <t>b</t>
    </r>
    <r>
      <rPr>
        <b/>
        <vertAlign val="subscript"/>
        <sz val="11"/>
        <color theme="1"/>
        <rFont val="Calibri"/>
        <family val="2"/>
        <scheme val="minor"/>
      </rPr>
      <t>gd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</si>
  <si>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</si>
  <si>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μ</t>
    </r>
    <r>
      <rPr>
        <b/>
        <vertAlign val="subscript"/>
        <sz val="11"/>
        <color theme="1"/>
        <rFont val="Calibri"/>
        <family val="2"/>
        <scheme val="minor"/>
      </rPr>
      <t>g</t>
    </r>
  </si>
  <si>
    <r>
      <t>Sm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</si>
  <si>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</si>
  <si>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</si>
  <si>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</si>
  <si>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/10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Sm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</si>
  <si>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bar</t>
  </si>
  <si>
    <t>Bubblepoint Pressure</t>
  </si>
  <si>
    <t>Pressure</t>
  </si>
  <si>
    <t>Vo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</si>
  <si>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</si>
  <si>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Note:</t>
  </si>
  <si>
    <r>
      <t>ρ</t>
    </r>
    <r>
      <rPr>
        <b/>
        <vertAlign val="subscript"/>
        <sz val="11"/>
        <color theme="1"/>
        <rFont val="Calibri"/>
        <family val="2"/>
        <scheme val="minor"/>
      </rPr>
      <t>og</t>
    </r>
  </si>
  <si>
    <r>
      <t>ρ</t>
    </r>
    <r>
      <rPr>
        <b/>
        <vertAlign val="subscript"/>
        <sz val="11"/>
        <color theme="1"/>
        <rFont val="Calibri"/>
        <family val="2"/>
        <scheme val="minor"/>
      </rPr>
      <t>oo</t>
    </r>
  </si>
  <si>
    <t>Task 1:</t>
  </si>
  <si>
    <r>
      <t>Calculate/tabulate/plot pressure-dependent, saturated black-oil PVT properties for gas (B</t>
    </r>
    <r>
      <rPr>
        <i/>
        <vertAlign val="subscript"/>
        <sz val="11"/>
        <color theme="1"/>
        <rFont val="Calibri"/>
        <family val="2"/>
        <scheme val="minor"/>
      </rPr>
      <t>gd</t>
    </r>
    <r>
      <rPr>
        <i/>
        <sz val="11"/>
        <color theme="1"/>
        <rFont val="Calibri"/>
        <family val="2"/>
        <scheme val="minor"/>
      </rPr>
      <t>, r</t>
    </r>
    <r>
      <rPr>
        <i/>
        <vertAlign val="subscript"/>
        <sz val="11"/>
        <color theme="1"/>
        <rFont val="Calibri"/>
        <family val="2"/>
        <scheme val="minor"/>
      </rPr>
      <t>s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</rPr>
      <t>μ</t>
    </r>
    <r>
      <rPr>
        <i/>
        <vertAlign val="subscript"/>
        <sz val="11"/>
        <color theme="1"/>
        <rFont val="Calibri"/>
        <family val="2"/>
      </rPr>
      <t>g</t>
    </r>
    <r>
      <rPr>
        <i/>
        <sz val="11"/>
        <color theme="1"/>
        <rFont val="Calibri"/>
        <family val="2"/>
      </rPr>
      <t>) and oil (B</t>
    </r>
    <r>
      <rPr>
        <i/>
        <vertAlign val="subscript"/>
        <sz val="11"/>
        <color theme="1"/>
        <rFont val="Calibri"/>
        <family val="2"/>
      </rPr>
      <t>o</t>
    </r>
    <r>
      <rPr>
        <i/>
        <sz val="11"/>
        <color theme="1"/>
        <rFont val="Calibri"/>
        <family val="2"/>
      </rPr>
      <t>, R</t>
    </r>
    <r>
      <rPr>
        <i/>
        <vertAlign val="subscript"/>
        <sz val="11"/>
        <color theme="1"/>
        <rFont val="Calibri"/>
        <family val="2"/>
      </rPr>
      <t>s</t>
    </r>
    <r>
      <rPr>
        <i/>
        <sz val="11"/>
        <color theme="1"/>
        <rFont val="Calibri"/>
        <family val="2"/>
      </rPr>
      <t>, μ</t>
    </r>
    <r>
      <rPr>
        <i/>
        <vertAlign val="subscript"/>
        <sz val="11"/>
        <color theme="1"/>
        <rFont val="Calibri"/>
        <family val="2"/>
      </rPr>
      <t>o</t>
    </r>
    <r>
      <rPr>
        <i/>
        <sz val="11"/>
        <color theme="1"/>
        <rFont val="Calibri"/>
        <family val="2"/>
      </rPr>
      <t>)</t>
    </r>
  </si>
  <si>
    <t>Task 2:</t>
  </si>
  <si>
    <r>
      <t>Calculate/tabulate/plot (slightly) pressure-dependent, undersaturated black-oil PVT properties for reservoir oil with a bubblepoint of 300 bar (B</t>
    </r>
    <r>
      <rPr>
        <i/>
        <vertAlign val="subscript"/>
        <sz val="11"/>
        <color theme="1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>, R</t>
    </r>
    <r>
      <rPr>
        <i/>
        <vertAlign val="subscript"/>
        <sz val="11"/>
        <color theme="1"/>
        <rFont val="Calibri"/>
        <family val="2"/>
        <scheme val="minor"/>
      </rPr>
      <t>s</t>
    </r>
    <r>
      <rPr>
        <i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</rPr>
      <t>μ</t>
    </r>
    <r>
      <rPr>
        <i/>
        <vertAlign val="subscript"/>
        <sz val="11"/>
        <color theme="1"/>
        <rFont val="Calibri"/>
        <family val="2"/>
      </rPr>
      <t>o</t>
    </r>
    <r>
      <rPr>
        <i/>
        <sz val="11"/>
        <color theme="1"/>
        <rFont val="Calibri"/>
        <family val="2"/>
      </rPr>
      <t>)</t>
    </r>
  </si>
  <si>
    <t>Task 3:</t>
  </si>
  <si>
    <r>
      <t xml:space="preserve">Tabulate the surface oil (from gas) </t>
    </r>
    <r>
      <rPr>
        <sz val="11"/>
        <color theme="1"/>
        <rFont val="Calibri"/>
        <family val="2"/>
      </rPr>
      <t>ρ</t>
    </r>
    <r>
      <rPr>
        <i/>
        <vertAlign val="subscript"/>
        <sz val="11"/>
        <color theme="1"/>
        <rFont val="Calibri"/>
        <family val="2"/>
      </rPr>
      <t>og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 xml:space="preserve">and surface oil (from oil) </t>
    </r>
    <r>
      <rPr>
        <sz val="11"/>
        <color theme="1"/>
        <rFont val="Calibri"/>
        <family val="2"/>
      </rPr>
      <t>ρ</t>
    </r>
    <r>
      <rPr>
        <i/>
        <vertAlign val="subscript"/>
        <sz val="11"/>
        <color theme="1"/>
        <rFont val="Calibri"/>
        <family val="2"/>
      </rPr>
      <t>oo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 xml:space="preserve">densities, for comparison and plotting.  </t>
    </r>
  </si>
  <si>
    <t>Task 4:</t>
  </si>
  <si>
    <t xml:space="preserve">Find the singular values of (a) surface oil density and (b) surface gas density which provide reservoir oil and gas densities </t>
  </si>
  <si>
    <t>based on black-oil PVT properties that give a "best fit" to EOS reservoir oil and gas densities from Problem-3.out file</t>
  </si>
  <si>
    <t>Calculation:</t>
  </si>
  <si>
    <r>
      <t>ρ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is the oil density at P and T (reservoir condition)</t>
    </r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</si>
  <si>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</si>
  <si>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Surface Oil Density (</t>
    </r>
    <r>
      <rPr>
        <b/>
        <sz val="11"/>
        <color theme="1"/>
        <rFont val="Calibri"/>
        <family val="2"/>
      </rPr>
      <t>ρ</t>
    </r>
    <r>
      <rPr>
        <b/>
        <vertAlign val="subscript"/>
        <sz val="11"/>
        <color theme="1"/>
        <rFont val="Calibri"/>
        <family val="2"/>
      </rPr>
      <t>oS</t>
    </r>
    <r>
      <rPr>
        <b/>
        <sz val="11"/>
        <color theme="1"/>
        <rFont val="Calibri"/>
        <family val="2"/>
      </rPr>
      <t>)</t>
    </r>
  </si>
  <si>
    <r>
      <t>Surface Gas Density (</t>
    </r>
    <r>
      <rPr>
        <b/>
        <sz val="11"/>
        <color theme="1"/>
        <rFont val="Calibri"/>
        <family val="2"/>
      </rPr>
      <t>ρ</t>
    </r>
    <r>
      <rPr>
        <b/>
        <vertAlign val="subscript"/>
        <sz val="11"/>
        <color theme="1"/>
        <rFont val="Calibri"/>
        <family val="2"/>
      </rPr>
      <t>gS</t>
    </r>
    <r>
      <rPr>
        <b/>
        <sz val="11"/>
        <color theme="1"/>
        <rFont val="Calibri"/>
        <family val="2"/>
      </rPr>
      <t>)</t>
    </r>
  </si>
  <si>
    <r>
      <t>ρ</t>
    </r>
    <r>
      <rPr>
        <b/>
        <vertAlign val="subscript"/>
        <sz val="11"/>
        <color theme="1"/>
        <rFont val="Calibri"/>
        <family val="2"/>
        <scheme val="minor"/>
      </rPr>
      <t>o</t>
    </r>
  </si>
  <si>
    <r>
      <t>ρ</t>
    </r>
    <r>
      <rPr>
        <b/>
        <vertAlign val="subscript"/>
        <sz val="11"/>
        <color theme="1"/>
        <rFont val="Calibri"/>
        <family val="2"/>
        <scheme val="minor"/>
      </rPr>
      <t>g</t>
    </r>
  </si>
  <si>
    <t>Calculated Reservoir Densities</t>
  </si>
  <si>
    <t>EOS Reservoir Densities</t>
  </si>
  <si>
    <r>
      <t>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Calibri"/>
        <family val="2"/>
        <scheme val="minor"/>
      </rPr>
      <t>Sm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</si>
  <si>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For undersaturated condition, as the pressure decrease from the initial reservoir pressure to the bubblepoint pressure, no gas evolves from the oil. Consequently, the solution gas-oil ratio (Rs) will remains constant.</t>
  </si>
  <si>
    <r>
      <t>ρ</t>
    </r>
    <r>
      <rPr>
        <vertAlign val="subscript"/>
        <sz val="11"/>
        <color theme="1"/>
        <rFont val="Calibri"/>
        <family val="2"/>
      </rPr>
      <t>oS</t>
    </r>
    <r>
      <rPr>
        <sz val="11"/>
        <color theme="1"/>
        <rFont val="Calibri"/>
        <family val="2"/>
      </rPr>
      <t xml:space="preserve"> and ρ</t>
    </r>
    <r>
      <rPr>
        <vertAlign val="subscript"/>
        <sz val="11"/>
        <color theme="1"/>
        <rFont val="Calibri"/>
        <family val="2"/>
      </rPr>
      <t>gS</t>
    </r>
    <r>
      <rPr>
        <sz val="11"/>
        <color theme="1"/>
        <rFont val="Calibri"/>
        <family val="2"/>
      </rPr>
      <t xml:space="preserve"> are the oil and gas density at surface condition</t>
    </r>
  </si>
  <si>
    <t>Where:</t>
  </si>
  <si>
    <t>Formula used in the calculation:</t>
  </si>
  <si>
    <t>SSQ</t>
  </si>
  <si>
    <t>Weight factor for oil, wo</t>
  </si>
  <si>
    <t>Weight factor for gas, wg</t>
  </si>
  <si>
    <t>Total SSQ</t>
  </si>
  <si>
    <t>Max Value</t>
  </si>
  <si>
    <t>November 12th, 2011</t>
  </si>
  <si>
    <t>Value arbitrarily chosen in PhazeComp.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</si>
</sst>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vertAlign val="subscript"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vertAlign val="sub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u/>
      <sz val="12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/>
    <xf numFmtId="0" fontId="0" fillId="0" borderId="0" xfId="0" quotePrefix="1"/>
    <xf numFmtId="0" fontId="3" fillId="0" borderId="0" xfId="0" applyFont="1"/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/>
    <xf numFmtId="167" fontId="1" fillId="0" borderId="1" xfId="0" applyNumberFormat="1" applyFont="1" applyBorder="1"/>
    <xf numFmtId="165" fontId="0" fillId="0" borderId="1" xfId="0" applyNumberFormat="1" applyBorder="1"/>
    <xf numFmtId="164" fontId="0" fillId="0" borderId="1" xfId="0" applyNumberFormat="1" applyBorder="1"/>
    <xf numFmtId="165" fontId="1" fillId="0" borderId="1" xfId="0" applyNumberFormat="1" applyFont="1" applyBorder="1"/>
    <xf numFmtId="166" fontId="10" fillId="0" borderId="1" xfId="0" applyNumberFormat="1" applyFont="1" applyBorder="1"/>
    <xf numFmtId="164" fontId="10" fillId="0" borderId="1" xfId="0" applyNumberFormat="1" applyFont="1" applyBorder="1"/>
    <xf numFmtId="167" fontId="1" fillId="0" borderId="2" xfId="0" applyNumberFormat="1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0" fillId="0" borderId="2" xfId="0" applyNumberFormat="1" applyFont="1" applyBorder="1"/>
    <xf numFmtId="165" fontId="0" fillId="0" borderId="12" xfId="0" applyNumberFormat="1" applyBorder="1"/>
    <xf numFmtId="165" fontId="0" fillId="0" borderId="7" xfId="0" applyNumberFormat="1" applyBorder="1"/>
    <xf numFmtId="167" fontId="1" fillId="0" borderId="9" xfId="0" applyNumberFormat="1" applyFont="1" applyBorder="1"/>
    <xf numFmtId="165" fontId="0" fillId="0" borderId="9" xfId="0" applyNumberFormat="1" applyBorder="1"/>
    <xf numFmtId="164" fontId="0" fillId="0" borderId="9" xfId="0" applyNumberFormat="1" applyBorder="1"/>
    <xf numFmtId="165" fontId="1" fillId="0" borderId="9" xfId="0" applyNumberFormat="1" applyFont="1" applyBorder="1"/>
    <xf numFmtId="166" fontId="10" fillId="0" borderId="9" xfId="0" applyNumberFormat="1" applyFont="1" applyBorder="1"/>
    <xf numFmtId="164" fontId="10" fillId="0" borderId="9" xfId="0" applyNumberFormat="1" applyFont="1" applyBorder="1"/>
    <xf numFmtId="165" fontId="0" fillId="0" borderId="10" xfId="0" applyNumberFormat="1" applyBorder="1"/>
    <xf numFmtId="0" fontId="1" fillId="0" borderId="16" xfId="0" applyFont="1" applyBorder="1"/>
    <xf numFmtId="0" fontId="1" fillId="0" borderId="14" xfId="0" applyFont="1" applyBorder="1"/>
    <xf numFmtId="0" fontId="1" fillId="0" borderId="15" xfId="0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8" xfId="0" applyNumberFormat="1" applyFont="1" applyBorder="1"/>
    <xf numFmtId="0" fontId="12" fillId="0" borderId="0" xfId="0" applyFont="1"/>
    <xf numFmtId="2" fontId="1" fillId="0" borderId="3" xfId="0" applyNumberFormat="1" applyFont="1" applyBorder="1"/>
    <xf numFmtId="165" fontId="1" fillId="0" borderId="4" xfId="0" applyNumberFormat="1" applyFont="1" applyBorder="1"/>
    <xf numFmtId="166" fontId="10" fillId="0" borderId="4" xfId="0" applyNumberFormat="1" applyFont="1" applyBorder="1"/>
    <xf numFmtId="164" fontId="10" fillId="0" borderId="4" xfId="0" applyNumberFormat="1" applyFont="1" applyBorder="1"/>
    <xf numFmtId="164" fontId="10" fillId="0" borderId="20" xfId="0" applyNumberFormat="1" applyFont="1" applyBorder="1"/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1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2" xfId="0" applyFont="1" applyBorder="1"/>
    <xf numFmtId="0" fontId="1" fillId="0" borderId="23" xfId="0" applyFont="1" applyBorder="1"/>
    <xf numFmtId="165" fontId="1" fillId="0" borderId="0" xfId="0" applyNumberFormat="1" applyFont="1"/>
    <xf numFmtId="165" fontId="1" fillId="0" borderId="11" xfId="0" applyNumberFormat="1" applyFont="1" applyBorder="1"/>
    <xf numFmtId="165" fontId="1" fillId="0" borderId="6" xfId="0" applyNumberFormat="1" applyFont="1" applyBorder="1"/>
    <xf numFmtId="165" fontId="1" fillId="0" borderId="8" xfId="0" applyNumberFormat="1" applyFont="1" applyBorder="1"/>
    <xf numFmtId="165" fontId="0" fillId="0" borderId="20" xfId="0" applyNumberFormat="1" applyBorder="1"/>
    <xf numFmtId="164" fontId="0" fillId="0" borderId="20" xfId="0" applyNumberFormat="1" applyBorder="1"/>
    <xf numFmtId="0" fontId="0" fillId="0" borderId="0" xfId="0" applyFont="1" applyFill="1" applyBorder="1" applyAlignment="1">
      <alignment vertical="center"/>
    </xf>
    <xf numFmtId="0" fontId="11" fillId="0" borderId="0" xfId="0" applyFont="1"/>
    <xf numFmtId="0" fontId="11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65" fontId="1" fillId="0" borderId="5" xfId="0" applyNumberFormat="1" applyFont="1" applyBorder="1"/>
    <xf numFmtId="165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/>
    <xf numFmtId="0" fontId="11" fillId="0" borderId="0" xfId="0" quotePrefix="1" applyFont="1" applyAlignment="1">
      <alignment horizontal="right"/>
    </xf>
    <xf numFmtId="2" fontId="0" fillId="0" borderId="0" xfId="0" applyNumberFormat="1"/>
    <xf numFmtId="166" fontId="1" fillId="0" borderId="1" xfId="0" applyNumberFormat="1" applyFont="1" applyBorder="1"/>
    <xf numFmtId="164" fontId="1" fillId="0" borderId="1" xfId="0" applyNumberFormat="1" applyFont="1" applyBorder="1"/>
    <xf numFmtId="11" fontId="1" fillId="0" borderId="1" xfId="0" applyNumberFormat="1" applyFont="1" applyBorder="1"/>
    <xf numFmtId="0" fontId="23" fillId="0" borderId="0" xfId="0" applyFont="1" applyFill="1"/>
    <xf numFmtId="0" fontId="12" fillId="0" borderId="0" xfId="0" applyFont="1" applyAlignment="1">
      <alignment horizontal="right"/>
    </xf>
    <xf numFmtId="164" fontId="0" fillId="0" borderId="1" xfId="0" applyNumberFormat="1" applyFont="1" applyBorder="1"/>
    <xf numFmtId="166" fontId="0" fillId="0" borderId="1" xfId="0" applyNumberFormat="1" applyBorder="1"/>
    <xf numFmtId="166" fontId="24" fillId="0" borderId="0" xfId="0" applyNumberFormat="1" applyFont="1"/>
    <xf numFmtId="165" fontId="25" fillId="0" borderId="0" xfId="0" applyNumberFormat="1" applyFont="1"/>
    <xf numFmtId="2" fontId="25" fillId="0" borderId="0" xfId="0" applyNumberFormat="1" applyFont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5" fontId="1" fillId="0" borderId="10" xfId="0" applyNumberFormat="1" applyFont="1" applyBorder="1"/>
    <xf numFmtId="165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hartsheet" Target="chartsheets/sheet11.xml"/><Relationship Id="rId18" Type="http://schemas.openxmlformats.org/officeDocument/2006/relationships/worksheet" Target="worksheets/sheet5.xml"/><Relationship Id="rId3" Type="http://schemas.openxmlformats.org/officeDocument/2006/relationships/chartsheet" Target="chartsheets/sheet2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0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3.xml"/><Relationship Id="rId10" Type="http://schemas.openxmlformats.org/officeDocument/2006/relationships/chartsheet" Target="chartsheets/sheet8.xml"/><Relationship Id="rId19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3709423862594"/>
          <c:y val="3.0802351686190405E-2"/>
          <c:w val="0.84778993969876626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'Task1-Calc'!$D$19:$D$27</c:f>
              <c:numCache>
                <c:formatCode>0.000</c:formatCode>
                <c:ptCount val="9"/>
                <c:pt idx="0">
                  <c:v>4.055314489638671</c:v>
                </c:pt>
                <c:pt idx="1">
                  <c:v>3.1403090064062305</c:v>
                </c:pt>
                <c:pt idx="2">
                  <c:v>2.4207213749697409</c:v>
                </c:pt>
                <c:pt idx="3">
                  <c:v>2.058672156459084</c:v>
                </c:pt>
                <c:pt idx="4">
                  <c:v>1.811364500878512</c:v>
                </c:pt>
                <c:pt idx="5">
                  <c:v>1.621796951021732</c:v>
                </c:pt>
                <c:pt idx="6">
                  <c:v>1.4661681694890403</c:v>
                </c:pt>
                <c:pt idx="7">
                  <c:v>1.3320368174976356</c:v>
                </c:pt>
                <c:pt idx="8">
                  <c:v>1.2705834519211223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05312"/>
        <c:axId val="189807616"/>
      </c:scatterChart>
      <c:valAx>
        <c:axId val="189805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Saturated</a:t>
                </a:r>
                <a:r>
                  <a:rPr lang="en-US" baseline="0"/>
                  <a:t> 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807616"/>
        <c:crosses val="autoZero"/>
        <c:crossBetween val="midCat"/>
      </c:valAx>
      <c:valAx>
        <c:axId val="189807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Formation Volume Factor (Bo), m3/Sm3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1432530454355877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898053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8608879484791"/>
          <c:y val="3.0802351686190405E-2"/>
          <c:w val="0.81554094514254427"/>
          <c:h val="0.83418759446275181"/>
        </c:manualLayout>
      </c:layout>
      <c:scatterChart>
        <c:scatterStyle val="smoothMarker"/>
        <c:varyColors val="0"/>
        <c:ser>
          <c:idx val="0"/>
          <c:order val="0"/>
          <c:tx>
            <c:v>Undersaturated</c:v>
          </c:tx>
          <c:spPr>
            <a:ln w="34925">
              <a:solidFill>
                <a:srgbClr val="00B050"/>
              </a:solidFill>
              <a:prstDash val="lgDash"/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'Task2-Calc'!$C$20:$C$23</c:f>
              <c:numCache>
                <c:formatCode>0.000</c:formatCode>
                <c:ptCount val="4"/>
                <c:pt idx="0">
                  <c:v>2.058672156459084</c:v>
                </c:pt>
                <c:pt idx="1">
                  <c:v>1.9468862583633555</c:v>
                </c:pt>
                <c:pt idx="2">
                  <c:v>1.8688625836335564</c:v>
                </c:pt>
                <c:pt idx="3">
                  <c:v>1.8101904271744724</c:v>
                </c:pt>
              </c:numCache>
            </c:numRef>
          </c:yVal>
          <c:smooth val="1"/>
        </c:ser>
        <c:ser>
          <c:idx val="1"/>
          <c:order val="1"/>
          <c:tx>
            <c:v>Saturated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'Task1-Calc'!$A$22:$A$27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</c:numCache>
            </c:numRef>
          </c:xVal>
          <c:yVal>
            <c:numRef>
              <c:f>'Task1-Calc'!$D$22:$D$27</c:f>
              <c:numCache>
                <c:formatCode>0.000</c:formatCode>
                <c:ptCount val="6"/>
                <c:pt idx="0">
                  <c:v>2.058672156459084</c:v>
                </c:pt>
                <c:pt idx="1">
                  <c:v>1.811364500878512</c:v>
                </c:pt>
                <c:pt idx="2">
                  <c:v>1.621796951021732</c:v>
                </c:pt>
                <c:pt idx="3">
                  <c:v>1.4661681694890403</c:v>
                </c:pt>
                <c:pt idx="4">
                  <c:v>1.3320368174976356</c:v>
                </c:pt>
                <c:pt idx="5">
                  <c:v>1.2705834519211223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2480"/>
        <c:axId val="191494784"/>
      </c:scatterChart>
      <c:valAx>
        <c:axId val="191492480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494784"/>
        <c:crosses val="autoZero"/>
        <c:crossBetween val="midCat"/>
      </c:valAx>
      <c:valAx>
        <c:axId val="191494784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Formation Volume Factor (Bo), m3/Sm3</a:t>
                </a:r>
              </a:p>
            </c:rich>
          </c:tx>
          <c:layout>
            <c:manualLayout>
              <c:xMode val="edge"/>
              <c:yMode val="edge"/>
              <c:x val="1.4992592242809162E-2"/>
              <c:y val="0.1432530454355877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9149248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071003190734455"/>
          <c:y val="0.72056332295030612"/>
          <c:w val="0.27101320939131351"/>
          <c:h val="0.1158040033726929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8608879484791"/>
          <c:y val="3.0802351686190405E-2"/>
          <c:w val="0.81554094514254427"/>
          <c:h val="0.83418759446275181"/>
        </c:manualLayout>
      </c:layout>
      <c:scatterChart>
        <c:scatterStyle val="smoothMarker"/>
        <c:varyColors val="0"/>
        <c:ser>
          <c:idx val="0"/>
          <c:order val="0"/>
          <c:tx>
            <c:v>Undersaturated</c:v>
          </c:tx>
          <c:spPr>
            <a:ln w="34925">
              <a:solidFill>
                <a:srgbClr val="00B050"/>
              </a:solidFill>
              <a:prstDash val="lgDash"/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'Task2-Calc'!$D$20:$D$23</c:f>
              <c:numCache>
                <c:formatCode>0.0</c:formatCode>
                <c:ptCount val="4"/>
                <c:pt idx="0">
                  <c:v>290.41688111168293</c:v>
                </c:pt>
                <c:pt idx="1">
                  <c:v>290.41688111168293</c:v>
                </c:pt>
                <c:pt idx="2">
                  <c:v>290.41688111168293</c:v>
                </c:pt>
                <c:pt idx="3">
                  <c:v>290.41688111168293</c:v>
                </c:pt>
              </c:numCache>
            </c:numRef>
          </c:yVal>
          <c:smooth val="1"/>
        </c:ser>
        <c:ser>
          <c:idx val="1"/>
          <c:order val="1"/>
          <c:tx>
            <c:v>Saturated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'Task1-Calc'!$A$22:$A$27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</c:numCache>
            </c:numRef>
          </c:xVal>
          <c:yVal>
            <c:numRef>
              <c:f>'Task1-Calc'!$E$22:$E$27</c:f>
              <c:numCache>
                <c:formatCode>0.0</c:formatCode>
                <c:ptCount val="6"/>
                <c:pt idx="0">
                  <c:v>290.41688111168293</c:v>
                </c:pt>
                <c:pt idx="1">
                  <c:v>210.75225967721485</c:v>
                </c:pt>
                <c:pt idx="2">
                  <c:v>149.85728186831008</c:v>
                </c:pt>
                <c:pt idx="3">
                  <c:v>100.74481343010042</c:v>
                </c:pt>
                <c:pt idx="4">
                  <c:v>59.896367535598685</c:v>
                </c:pt>
                <c:pt idx="5">
                  <c:v>41.995832486277699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41248"/>
        <c:axId val="191543552"/>
      </c:scatterChart>
      <c:valAx>
        <c:axId val="191541248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543552"/>
        <c:crosses val="autoZero"/>
        <c:crossBetween val="midCat"/>
      </c:valAx>
      <c:valAx>
        <c:axId val="191543552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Solution Gas-Oil Ratio (Rs), Sm3/Sm3</a:t>
                </a:r>
              </a:p>
            </c:rich>
          </c:tx>
          <c:layout>
            <c:manualLayout>
              <c:xMode val="edge"/>
              <c:yMode val="edge"/>
              <c:x val="1.2266666380480224E-2"/>
              <c:y val="0.205838083472014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54124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3311967124031432"/>
          <c:y val="0.68825350486793835"/>
          <c:w val="0.28567184328050532"/>
          <c:h val="0.1158040033726929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81781557268629"/>
          <c:y val="3.0802351686190405E-2"/>
          <c:w val="0.8126092183647059"/>
          <c:h val="0.83418759446275181"/>
        </c:manualLayout>
      </c:layout>
      <c:scatterChart>
        <c:scatterStyle val="smoothMarker"/>
        <c:varyColors val="0"/>
        <c:ser>
          <c:idx val="0"/>
          <c:order val="0"/>
          <c:tx>
            <c:v>Undersaturated</c:v>
          </c:tx>
          <c:spPr>
            <a:ln w="34925">
              <a:solidFill>
                <a:srgbClr val="00B050"/>
              </a:solidFill>
              <a:prstDash val="lgDash"/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'Task2-Calc'!$E$20:$E$23</c:f>
              <c:numCache>
                <c:formatCode>0.000</c:formatCode>
                <c:ptCount val="4"/>
                <c:pt idx="0">
                  <c:v>0.10594000000000001</c:v>
                </c:pt>
                <c:pt idx="1">
                  <c:v>0.13313</c:v>
                </c:pt>
                <c:pt idx="2">
                  <c:v>0.16269</c:v>
                </c:pt>
                <c:pt idx="3">
                  <c:v>0.19450000000000001</c:v>
                </c:pt>
              </c:numCache>
            </c:numRef>
          </c:yVal>
          <c:smooth val="1"/>
        </c:ser>
        <c:ser>
          <c:idx val="1"/>
          <c:order val="1"/>
          <c:tx>
            <c:v>Saturated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'Task1-Calc'!$A$22:$A$27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</c:numCache>
            </c:numRef>
          </c:xVal>
          <c:yVal>
            <c:numRef>
              <c:f>'Task1-Calc'!$F$22:$F$27</c:f>
              <c:numCache>
                <c:formatCode>0.000</c:formatCode>
                <c:ptCount val="6"/>
                <c:pt idx="0">
                  <c:v>0.10594000000000001</c:v>
                </c:pt>
                <c:pt idx="1">
                  <c:v>0.13078999999999999</c:v>
                </c:pt>
                <c:pt idx="2">
                  <c:v>0.16309999999999999</c:v>
                </c:pt>
                <c:pt idx="3">
                  <c:v>0.20791000000000001</c:v>
                </c:pt>
                <c:pt idx="4">
                  <c:v>0.27507999999999999</c:v>
                </c:pt>
                <c:pt idx="5">
                  <c:v>0.32361000000000001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61088"/>
        <c:axId val="191752064"/>
      </c:scatterChart>
      <c:valAx>
        <c:axId val="191561088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752064"/>
        <c:crosses val="autoZero"/>
        <c:crossBetween val="midCat"/>
      </c:valAx>
      <c:valAx>
        <c:axId val="191752064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</a:t>
                </a:r>
                <a:r>
                  <a:rPr lang="en-US" baseline="0"/>
                  <a:t> Viscosity</a:t>
                </a:r>
                <a:r>
                  <a:rPr lang="en-US"/>
                  <a:t>, cp</a:t>
                </a:r>
              </a:p>
            </c:rich>
          </c:tx>
          <c:layout>
            <c:manualLayout>
              <c:xMode val="edge"/>
              <c:yMode val="edge"/>
              <c:x val="1.0903703449315755E-2"/>
              <c:y val="0.3643868464976279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9156108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826989799899259"/>
          <c:y val="0.73330185034130424"/>
          <c:w val="0.25342284872428333"/>
          <c:h val="0.1158040033726929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8370744783256"/>
          <c:y val="2.3253064124939413E-2"/>
          <c:w val="0.85238894180360758"/>
          <c:h val="0.84092689027001699"/>
        </c:manualLayout>
      </c:layout>
      <c:scatterChart>
        <c:scatterStyle val="smoothMarker"/>
        <c:varyColors val="0"/>
        <c:ser>
          <c:idx val="0"/>
          <c:order val="0"/>
          <c:tx>
            <c:v>Surface Oil Density (from gas)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'Task3-Data'!$A$13:$A$21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'Task3-Data'!$B$13:$B$21</c:f>
              <c:numCache>
                <c:formatCode>0.000</c:formatCode>
                <c:ptCount val="9"/>
                <c:pt idx="0">
                  <c:v>803.18</c:v>
                </c:pt>
                <c:pt idx="1">
                  <c:v>793.11</c:v>
                </c:pt>
                <c:pt idx="2">
                  <c:v>779.42</c:v>
                </c:pt>
                <c:pt idx="3">
                  <c:v>769.37</c:v>
                </c:pt>
                <c:pt idx="4" formatCode="General">
                  <c:v>760.91</c:v>
                </c:pt>
                <c:pt idx="5" formatCode="General">
                  <c:v>753.51</c:v>
                </c:pt>
                <c:pt idx="6" formatCode="General">
                  <c:v>746.95</c:v>
                </c:pt>
                <c:pt idx="7" formatCode="General">
                  <c:v>741.09</c:v>
                </c:pt>
                <c:pt idx="8" formatCode="General">
                  <c:v>738.51</c:v>
                </c:pt>
              </c:numCache>
            </c:numRef>
          </c:yVal>
          <c:smooth val="1"/>
        </c:ser>
        <c:ser>
          <c:idx val="1"/>
          <c:order val="1"/>
          <c:tx>
            <c:v>Surface Oil Density (from oil)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'Task3-Data'!$A$13:$A$21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'Task3-Data'!$C$13:$C$21</c:f>
              <c:numCache>
                <c:formatCode>0.000</c:formatCode>
                <c:ptCount val="9"/>
                <c:pt idx="0">
                  <c:v>807.32</c:v>
                </c:pt>
                <c:pt idx="1">
                  <c:v>813.79</c:v>
                </c:pt>
                <c:pt idx="2">
                  <c:v>817.89</c:v>
                </c:pt>
                <c:pt idx="3">
                  <c:v>818.82</c:v>
                </c:pt>
                <c:pt idx="4" formatCode="General">
                  <c:v>818.77</c:v>
                </c:pt>
                <c:pt idx="5" formatCode="General">
                  <c:v>818.48</c:v>
                </c:pt>
                <c:pt idx="6" formatCode="General">
                  <c:v>818.54</c:v>
                </c:pt>
                <c:pt idx="7" formatCode="General">
                  <c:v>819.86</c:v>
                </c:pt>
                <c:pt idx="8" formatCode="General">
                  <c:v>821.61</c:v>
                </c:pt>
              </c:numCache>
            </c:numRef>
          </c:yVal>
          <c:smooth val="1"/>
        </c:ser>
        <c:ser>
          <c:idx val="2"/>
          <c:order val="2"/>
          <c:tx>
            <c:v>Best-Fit Value</c:v>
          </c:tx>
          <c:spPr>
            <a:ln w="317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'Task4-Calc'!$A$33:$A$41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'Task4-Calc'!$L$33:$L$41</c:f>
              <c:numCache>
                <c:formatCode>0.00</c:formatCode>
                <c:ptCount val="9"/>
                <c:pt idx="0">
                  <c:v>833.46684030516406</c:v>
                </c:pt>
                <c:pt idx="1">
                  <c:v>833.46684030516406</c:v>
                </c:pt>
                <c:pt idx="2">
                  <c:v>833.46684030516406</c:v>
                </c:pt>
                <c:pt idx="3">
                  <c:v>833.46684030516406</c:v>
                </c:pt>
                <c:pt idx="4">
                  <c:v>833.46684030516406</c:v>
                </c:pt>
                <c:pt idx="5">
                  <c:v>833.46684030516406</c:v>
                </c:pt>
                <c:pt idx="6">
                  <c:v>833.46684030516406</c:v>
                </c:pt>
                <c:pt idx="7">
                  <c:v>833.46684030516406</c:v>
                </c:pt>
                <c:pt idx="8">
                  <c:v>833.46684030516406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98272"/>
        <c:axId val="191837696"/>
      </c:scatterChart>
      <c:valAx>
        <c:axId val="191798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Pressure,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837696"/>
        <c:crosses val="autoZero"/>
        <c:crossBetween val="midCat"/>
      </c:valAx>
      <c:valAx>
        <c:axId val="191837696"/>
        <c:scaling>
          <c:orientation val="minMax"/>
          <c:max val="8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Surface Oil Density, kg/m3</a:t>
                </a:r>
              </a:p>
            </c:rich>
          </c:tx>
          <c:layout>
            <c:manualLayout>
              <c:xMode val="edge"/>
              <c:yMode val="edge"/>
              <c:x val="1.0204328586931375E-2"/>
              <c:y val="0.211207224245246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79827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8307682647732484"/>
          <c:y val="0.73372321361846116"/>
          <c:w val="0.37147494481659166"/>
          <c:h val="0.1061215214280543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5677185025201"/>
          <c:y val="3.0802351686190405E-2"/>
          <c:w val="0.8228702620871402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'Task1-Calc'!$E$19:$E$27</c:f>
              <c:numCache>
                <c:formatCode>0.0</c:formatCode>
                <c:ptCount val="9"/>
                <c:pt idx="0">
                  <c:v>882.07145464130735</c:v>
                </c:pt>
                <c:pt idx="1">
                  <c:v>624.51325210400705</c:v>
                </c:pt>
                <c:pt idx="2">
                  <c:v>405.51924473493102</c:v>
                </c:pt>
                <c:pt idx="3">
                  <c:v>290.41688111168293</c:v>
                </c:pt>
                <c:pt idx="4">
                  <c:v>210.75225967721485</c:v>
                </c:pt>
                <c:pt idx="5">
                  <c:v>149.85728186831008</c:v>
                </c:pt>
                <c:pt idx="6">
                  <c:v>100.74481343010042</c:v>
                </c:pt>
                <c:pt idx="7">
                  <c:v>59.896367535598685</c:v>
                </c:pt>
                <c:pt idx="8">
                  <c:v>41.995832486277699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44864"/>
        <c:axId val="190801792"/>
      </c:scatterChart>
      <c:valAx>
        <c:axId val="189844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Saturated</a:t>
                </a:r>
                <a:r>
                  <a:rPr lang="en-US" baseline="0"/>
                  <a:t> 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801792"/>
        <c:crosses val="autoZero"/>
        <c:crossBetween val="midCat"/>
      </c:valAx>
      <c:valAx>
        <c:axId val="190801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Solution</a:t>
                </a:r>
                <a:r>
                  <a:rPr lang="en-US" baseline="0"/>
                  <a:t> Gas-Oil Ratio</a:t>
                </a:r>
                <a:r>
                  <a:rPr lang="en-US"/>
                  <a:t> (Rs), Sm3/Sm3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143253045435587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98448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8732764562949"/>
          <c:y val="3.0802351686190405E-2"/>
          <c:w val="0.82433612547605939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'Task1-Calc'!$E$19:$E$27</c:f>
              <c:numCache>
                <c:formatCode>0.0</c:formatCode>
                <c:ptCount val="9"/>
                <c:pt idx="0">
                  <c:v>882.07145464130735</c:v>
                </c:pt>
                <c:pt idx="1">
                  <c:v>624.51325210400705</c:v>
                </c:pt>
                <c:pt idx="2">
                  <c:v>405.51924473493102</c:v>
                </c:pt>
                <c:pt idx="3">
                  <c:v>290.41688111168293</c:v>
                </c:pt>
                <c:pt idx="4">
                  <c:v>210.75225967721485</c:v>
                </c:pt>
                <c:pt idx="5">
                  <c:v>149.85728186831008</c:v>
                </c:pt>
                <c:pt idx="6">
                  <c:v>100.74481343010042</c:v>
                </c:pt>
                <c:pt idx="7">
                  <c:v>59.896367535598685</c:v>
                </c:pt>
                <c:pt idx="8">
                  <c:v>41.995832486277699</c:v>
                </c:pt>
              </c:numCache>
            </c:numRef>
          </c:xVal>
          <c:yVal>
            <c:numRef>
              <c:f>'Task1-Calc'!$D$19:$D$27</c:f>
              <c:numCache>
                <c:formatCode>0.000</c:formatCode>
                <c:ptCount val="9"/>
                <c:pt idx="0">
                  <c:v>4.055314489638671</c:v>
                </c:pt>
                <c:pt idx="1">
                  <c:v>3.1403090064062305</c:v>
                </c:pt>
                <c:pt idx="2">
                  <c:v>2.4207213749697409</c:v>
                </c:pt>
                <c:pt idx="3">
                  <c:v>2.058672156459084</c:v>
                </c:pt>
                <c:pt idx="4">
                  <c:v>1.811364500878512</c:v>
                </c:pt>
                <c:pt idx="5">
                  <c:v>1.621796951021732</c:v>
                </c:pt>
                <c:pt idx="6">
                  <c:v>1.4661681694890403</c:v>
                </c:pt>
                <c:pt idx="7">
                  <c:v>1.3320368174976356</c:v>
                </c:pt>
                <c:pt idx="8">
                  <c:v>1.2705834519211223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18176"/>
        <c:axId val="190853504"/>
      </c:scatterChart>
      <c:valAx>
        <c:axId val="190818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1" i="0" baseline="0">
                    <a:effectLst/>
                  </a:rPr>
                  <a:t>Solution Gas-Oil Ratio (Rs), Sm3/Sm3</a:t>
                </a:r>
                <a:endParaRPr lang="nn-NO" sz="16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90853504"/>
        <c:crosses val="autoZero"/>
        <c:crossBetween val="midCat"/>
      </c:valAx>
      <c:valAx>
        <c:axId val="190853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Formation Volume Factor (Bo), m3/Sm3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1432530454355877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908181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8849862809038"/>
          <c:y val="3.0802351686190405E-2"/>
          <c:w val="0.81993853530930183"/>
          <c:h val="0.83418759446275181"/>
        </c:manualLayout>
      </c:layout>
      <c:scatterChart>
        <c:scatterStyle val="smoothMarker"/>
        <c:varyColors val="0"/>
        <c:ser>
          <c:idx val="0"/>
          <c:order val="0"/>
          <c:tx>
            <c:v>Oil Viscosity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'Task1-Calc'!$F$19:$F$27</c:f>
              <c:numCache>
                <c:formatCode>0.000</c:formatCode>
                <c:ptCount val="9"/>
                <c:pt idx="0">
                  <c:v>5.3929999999999999E-2</c:v>
                </c:pt>
                <c:pt idx="1">
                  <c:v>6.565E-2</c:v>
                </c:pt>
                <c:pt idx="2">
                  <c:v>8.5440000000000002E-2</c:v>
                </c:pt>
                <c:pt idx="3">
                  <c:v>0.10594000000000001</c:v>
                </c:pt>
                <c:pt idx="4">
                  <c:v>0.13078999999999999</c:v>
                </c:pt>
                <c:pt idx="5">
                  <c:v>0.16309999999999999</c:v>
                </c:pt>
                <c:pt idx="6">
                  <c:v>0.20791000000000001</c:v>
                </c:pt>
                <c:pt idx="7">
                  <c:v>0.27507999999999999</c:v>
                </c:pt>
                <c:pt idx="8">
                  <c:v>0.32361000000000001</c:v>
                </c:pt>
              </c:numCache>
            </c:numRef>
          </c:yVal>
          <c:smooth val="1"/>
        </c:ser>
        <c:ser>
          <c:idx val="1"/>
          <c:order val="1"/>
          <c:tx>
            <c:v>Gas Viscosity</c:v>
          </c:tx>
          <c:spPr>
            <a:ln w="349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'Task1-Calc'!$L$19:$L$27</c:f>
              <c:numCache>
                <c:formatCode>0.000</c:formatCode>
                <c:ptCount val="9"/>
                <c:pt idx="0">
                  <c:v>4.9245999999999998E-2</c:v>
                </c:pt>
                <c:pt idx="1">
                  <c:v>4.1075E-2</c:v>
                </c:pt>
                <c:pt idx="2">
                  <c:v>3.2902000000000001E-2</c:v>
                </c:pt>
                <c:pt idx="3">
                  <c:v>2.7715E-2</c:v>
                </c:pt>
                <c:pt idx="4">
                  <c:v>2.3635E-2</c:v>
                </c:pt>
                <c:pt idx="5">
                  <c:v>2.0341999999999999E-2</c:v>
                </c:pt>
                <c:pt idx="6">
                  <c:v>1.7787000000000001E-2</c:v>
                </c:pt>
                <c:pt idx="7">
                  <c:v>1.5939999999999999E-2</c:v>
                </c:pt>
                <c:pt idx="8">
                  <c:v>1.5252E-2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32096"/>
        <c:axId val="190934400"/>
      </c:scatterChart>
      <c:valAx>
        <c:axId val="190932096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1" i="0" baseline="0">
                    <a:effectLst/>
                  </a:rPr>
                  <a:t>Saturated Pressure, bara</a:t>
                </a:r>
                <a:endParaRPr lang="nn-NO" sz="1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934400"/>
        <c:crossesAt val="1.0000000000000002E-2"/>
        <c:crossBetween val="midCat"/>
      </c:valAx>
      <c:valAx>
        <c:axId val="190934400"/>
        <c:scaling>
          <c:logBase val="10"/>
          <c:orientation val="minMax"/>
          <c:max val="10"/>
        </c:scaling>
        <c:delete val="0"/>
        <c:axPos val="l"/>
        <c:majorGridlines/>
        <c:minorGridlines>
          <c:spPr>
            <a:ln>
              <a:prstDash val="solid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Viscosity, cp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349783670955795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90932096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72280038441993855"/>
          <c:y val="0.34909769951526987"/>
          <c:w val="0.19269591384786433"/>
          <c:h val="0.1516003454168450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114266733992"/>
          <c:y val="3.0802351686190405E-2"/>
          <c:w val="0.84421559068613383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'Task1-Calc'!$J$19:$J$27</c:f>
              <c:numCache>
                <c:formatCode>0.0</c:formatCode>
                <c:ptCount val="9"/>
                <c:pt idx="0">
                  <c:v>223.3</c:v>
                </c:pt>
                <c:pt idx="1">
                  <c:v>226.99</c:v>
                </c:pt>
                <c:pt idx="2">
                  <c:v>215.09</c:v>
                </c:pt>
                <c:pt idx="3">
                  <c:v>194.77</c:v>
                </c:pt>
                <c:pt idx="4">
                  <c:v>169.03</c:v>
                </c:pt>
                <c:pt idx="5">
                  <c:v>138.91999999999999</c:v>
                </c:pt>
                <c:pt idx="6">
                  <c:v>105.48</c:v>
                </c:pt>
                <c:pt idx="7">
                  <c:v>70.037000000000006</c:v>
                </c:pt>
                <c:pt idx="8">
                  <c:v>52.058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80096"/>
        <c:axId val="190982400"/>
      </c:scatterChart>
      <c:valAx>
        <c:axId val="190980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Saturated</a:t>
                </a:r>
                <a:r>
                  <a:rPr lang="en-US" baseline="0"/>
                  <a:t> 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982400"/>
        <c:crosses val="autoZero"/>
        <c:crossBetween val="midCat"/>
      </c:valAx>
      <c:valAx>
        <c:axId val="190982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Inverse Gas FVF, bgd, Sm3/m3</a:t>
                </a:r>
              </a:p>
            </c:rich>
          </c:tx>
          <c:layout>
            <c:manualLayout>
              <c:xMode val="edge"/>
              <c:yMode val="edge"/>
              <c:x val="1.2266621852029517E-2"/>
              <c:y val="0.226535710140226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909800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114266733992"/>
          <c:y val="3.0802351686190405E-2"/>
          <c:w val="0.84421559068613383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'Task1-Calc'!$A$19:$A$27</c:f>
              <c:numCache>
                <c:formatCode>General</c:formatCode>
                <c:ptCount val="9"/>
                <c:pt idx="0">
                  <c:v>418.21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150</c:v>
                </c:pt>
                <c:pt idx="7">
                  <c:v>100</c:v>
                </c:pt>
                <c:pt idx="8">
                  <c:v>75</c:v>
                </c:pt>
              </c:numCache>
            </c:numRef>
          </c:xVal>
          <c:yVal>
            <c:numRef>
              <c:f>'Task1-Calc'!$I$19:$I$27</c:f>
              <c:numCache>
                <c:formatCode>0.00000</c:formatCode>
                <c:ptCount val="9"/>
                <c:pt idx="0">
                  <c:v>4.4782803403493054E-3</c:v>
                </c:pt>
                <c:pt idx="1">
                  <c:v>4.4054804176395434E-3</c:v>
                </c:pt>
                <c:pt idx="2">
                  <c:v>4.64921660700172E-3</c:v>
                </c:pt>
                <c:pt idx="3">
                  <c:v>5.1342609231401137E-3</c:v>
                </c:pt>
                <c:pt idx="4">
                  <c:v>5.9161095663491691E-3</c:v>
                </c:pt>
                <c:pt idx="5">
                  <c:v>7.198387561186295E-3</c:v>
                </c:pt>
                <c:pt idx="6">
                  <c:v>9.4804702313234738E-3</c:v>
                </c:pt>
                <c:pt idx="7">
                  <c:v>1.4278167254451217E-2</c:v>
                </c:pt>
                <c:pt idx="8">
                  <c:v>1.9209343424641746E-2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15168"/>
        <c:axId val="191193856"/>
      </c:scatterChart>
      <c:valAx>
        <c:axId val="191015168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Saturated</a:t>
                </a:r>
                <a:r>
                  <a:rPr lang="en-US" baseline="0"/>
                  <a:t> 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193856"/>
        <c:crossesAt val="1.0000000000000002E-3"/>
        <c:crossBetween val="midCat"/>
      </c:valAx>
      <c:valAx>
        <c:axId val="191193856"/>
        <c:scaling>
          <c:logBase val="10"/>
          <c:orientation val="minMax"/>
          <c:max val="0.1"/>
          <c:min val="1.0000000000000002E-3"/>
        </c:scaling>
        <c:delete val="0"/>
        <c:axPos val="l"/>
        <c:majorGridlines/>
        <c:minorGridlines>
          <c:spPr>
            <a:ln>
              <a:prstDash val="solid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Gas FVF, Bgd, m3/Sm3</a:t>
                </a:r>
              </a:p>
            </c:rich>
          </c:tx>
          <c:layout>
            <c:manualLayout>
              <c:xMode val="edge"/>
              <c:yMode val="edge"/>
              <c:x val="1.2266621852029517E-2"/>
              <c:y val="0.285097255414518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910151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81781557268629"/>
          <c:y val="3.0802351686190405E-2"/>
          <c:w val="0.8126092183647059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'Task2-Calc'!$C$20:$C$23</c:f>
              <c:numCache>
                <c:formatCode>0.000</c:formatCode>
                <c:ptCount val="4"/>
                <c:pt idx="0">
                  <c:v>2.058672156459084</c:v>
                </c:pt>
                <c:pt idx="1">
                  <c:v>1.9468862583633555</c:v>
                </c:pt>
                <c:pt idx="2">
                  <c:v>1.8688625836335564</c:v>
                </c:pt>
                <c:pt idx="3">
                  <c:v>1.8101904271744724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67584"/>
        <c:axId val="191269888"/>
      </c:scatterChart>
      <c:valAx>
        <c:axId val="191267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269888"/>
        <c:crosses val="autoZero"/>
        <c:crossBetween val="midCat"/>
      </c:valAx>
      <c:valAx>
        <c:axId val="19126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Formation Volume Factor (Bo), m3/Sm3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1432530454355877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912675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5436201700957"/>
          <c:y val="3.0802351686190405E-2"/>
          <c:w val="0.81847267192038264"/>
          <c:h val="0.834187594462751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'Task2-Calc'!$D$20:$D$23</c:f>
              <c:numCache>
                <c:formatCode>0.0</c:formatCode>
                <c:ptCount val="4"/>
                <c:pt idx="0">
                  <c:v>290.41688111168293</c:v>
                </c:pt>
                <c:pt idx="1">
                  <c:v>290.41688111168293</c:v>
                </c:pt>
                <c:pt idx="2">
                  <c:v>290.41688111168293</c:v>
                </c:pt>
                <c:pt idx="3">
                  <c:v>290.41688111168293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3584"/>
        <c:axId val="191690240"/>
      </c:scatterChart>
      <c:valAx>
        <c:axId val="191683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</a:t>
                </a:r>
                <a:r>
                  <a:rPr lang="en-US"/>
                  <a:t>ressure, bara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690240"/>
        <c:crosses val="autoZero"/>
        <c:crossBetween val="midCat"/>
      </c:valAx>
      <c:valAx>
        <c:axId val="191690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Solution</a:t>
                </a:r>
                <a:r>
                  <a:rPr lang="en-US" baseline="0"/>
                  <a:t> Gas-Oil Ratio</a:t>
                </a:r>
                <a:r>
                  <a:rPr lang="en-US"/>
                  <a:t> (Rs), Sm3/Sm3</a:t>
                </a:r>
              </a:p>
            </c:rich>
          </c:tx>
          <c:layout>
            <c:manualLayout>
              <c:xMode val="edge"/>
              <c:yMode val="edge"/>
              <c:x val="1.9081481036302573E-2"/>
              <c:y val="0.143253045435587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6835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21540573944382"/>
          <c:y val="3.0802351686190405E-2"/>
          <c:w val="0.80821162819794834"/>
          <c:h val="0.83418759446275181"/>
        </c:manualLayout>
      </c:layout>
      <c:scatterChart>
        <c:scatterStyle val="smoothMarker"/>
        <c:varyColors val="0"/>
        <c:ser>
          <c:idx val="0"/>
          <c:order val="0"/>
          <c:tx>
            <c:v>Oil Viscosity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B050"/>
                </a:solidFill>
              </a:ln>
            </c:spPr>
          </c:marker>
          <c:xVal>
            <c:numRef>
              <c:f>'Task2-Calc'!$A$20:$A$23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'Task2-Calc'!$E$20:$E$23</c:f>
              <c:numCache>
                <c:formatCode>0.000</c:formatCode>
                <c:ptCount val="4"/>
                <c:pt idx="0">
                  <c:v>0.10594000000000001</c:v>
                </c:pt>
                <c:pt idx="1">
                  <c:v>0.13313</c:v>
                </c:pt>
                <c:pt idx="2">
                  <c:v>0.16269</c:v>
                </c:pt>
                <c:pt idx="3">
                  <c:v>0.19450000000000001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87136"/>
        <c:axId val="191418368"/>
      </c:scatterChart>
      <c:valAx>
        <c:axId val="191387136"/>
        <c:scaling>
          <c:orientation val="minMax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1" i="0" baseline="0">
                    <a:effectLst/>
                  </a:rPr>
                  <a:t>Pressure, bara</a:t>
                </a:r>
                <a:endParaRPr lang="nn-NO" sz="1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418368"/>
        <c:crosses val="autoZero"/>
        <c:crossBetween val="midCat"/>
      </c:valAx>
      <c:valAx>
        <c:axId val="191418368"/>
        <c:scaling>
          <c:orientation val="minMax"/>
        </c:scaling>
        <c:delete val="0"/>
        <c:axPos val="l"/>
        <c:majorGridlines/>
        <c:minorGridlines>
          <c:spPr>
            <a:ln>
              <a:prstDash val="solid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Viscosity, cp</a:t>
                </a:r>
              </a:p>
            </c:rich>
          </c:tx>
          <c:layout>
            <c:manualLayout>
              <c:xMode val="edge"/>
              <c:yMode val="edge"/>
              <c:x val="1.0903703449315755E-2"/>
              <c:y val="0.35604217475943772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91387136"/>
        <c:crossesAt val="1.0000000000000002E-2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nb-NO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0.83837</cdr:x>
      <cdr:y>0.7443</cdr:y>
    </cdr:from>
    <cdr:to>
      <cdr:x>0.95574</cdr:x>
      <cdr:y>0.80225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11911" y="4531078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0.82954</cdr:x>
      <cdr:y>0.04698</cdr:y>
    </cdr:from>
    <cdr:to>
      <cdr:x>0.94691</cdr:x>
      <cdr:y>0.10493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29596" y="285985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0.80809</cdr:x>
      <cdr:y>0.04505</cdr:y>
    </cdr:from>
    <cdr:to>
      <cdr:x>0.92545</cdr:x>
      <cdr:y>0.10299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9688" y="274225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0.83333</cdr:x>
      <cdr:y>0.05857</cdr:y>
    </cdr:from>
    <cdr:to>
      <cdr:x>0.95069</cdr:x>
      <cdr:y>0.11652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4875" y="356541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0.83206</cdr:x>
      <cdr:y>0.05084</cdr:y>
    </cdr:from>
    <cdr:to>
      <cdr:x>0.94943</cdr:x>
      <cdr:y>0.10879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53115" y="309503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0.81021</cdr:x>
      <cdr:y>0.73016</cdr:y>
    </cdr:from>
    <cdr:to>
      <cdr:x>0.92757</cdr:x>
      <cdr:y>0.78811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49445" y="4445001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0.71858</cdr:x>
      <cdr:y>0.55287</cdr:y>
    </cdr:from>
    <cdr:to>
      <cdr:x>0.87381</cdr:x>
      <cdr:y>0.6707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25646" y="3477081"/>
          <a:ext cx="1344888" cy="7410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Pb = 300 bara</a:t>
          </a:r>
        </a:p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T = 150 °C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0.70779</cdr:x>
      <cdr:y>0.52261</cdr:y>
    </cdr:from>
    <cdr:to>
      <cdr:x>0.86302</cdr:x>
      <cdr:y>0.6443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2179" y="3286759"/>
          <a:ext cx="1344887" cy="7653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Pb = 300 bara</a:t>
          </a:r>
        </a:p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T = 150 °C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0.72737</cdr:x>
      <cdr:y>0.6056</cdr:y>
    </cdr:from>
    <cdr:to>
      <cdr:x>0.8826</cdr:x>
      <cdr:y>0.72729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01802" y="3808677"/>
          <a:ext cx="1344887" cy="7653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Pb = 300 bara</a:t>
          </a:r>
        </a:p>
        <a:p xmlns:a="http://schemas.openxmlformats.org/drawingml/2006/main">
          <a:r>
            <a:rPr lang="nn-NO" sz="1800" b="1">
              <a:solidFill>
                <a:sysClr val="windowText" lastClr="000000"/>
              </a:solidFill>
            </a:rPr>
            <a:t>T = 150 °C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0.72425</cdr:x>
      <cdr:y>0.65365</cdr:y>
    </cdr:from>
    <cdr:to>
      <cdr:x>0.84188</cdr:x>
      <cdr:y>0.71182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74751" y="4110893"/>
          <a:ext cx="1019127" cy="3658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11</xdr:row>
          <xdr:rowOff>104775</xdr:rowOff>
        </xdr:from>
        <xdr:to>
          <xdr:col>2</xdr:col>
          <xdr:colOff>247650</xdr:colOff>
          <xdr:row>13</xdr:row>
          <xdr:rowOff>200025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11</xdr:row>
          <xdr:rowOff>142875</xdr:rowOff>
        </xdr:from>
        <xdr:to>
          <xdr:col>6</xdr:col>
          <xdr:colOff>66675</xdr:colOff>
          <xdr:row>13</xdr:row>
          <xdr:rowOff>190500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15</xdr:row>
          <xdr:rowOff>9525</xdr:rowOff>
        </xdr:from>
        <xdr:to>
          <xdr:col>5</xdr:col>
          <xdr:colOff>533400</xdr:colOff>
          <xdr:row>18</xdr:row>
          <xdr:rowOff>38100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0.8144</cdr:x>
      <cdr:y>0.75396</cdr:y>
    </cdr:from>
    <cdr:to>
      <cdr:x>0.93176</cdr:x>
      <cdr:y>0.81191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8485" y="4589874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0.82954</cdr:x>
      <cdr:y>0.74623</cdr:y>
    </cdr:from>
    <cdr:to>
      <cdr:x>0.94691</cdr:x>
      <cdr:y>0.80418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29596" y="4542837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0.83459</cdr:x>
      <cdr:y>0.05277</cdr:y>
    </cdr:from>
    <cdr:to>
      <cdr:x>0.95195</cdr:x>
      <cdr:y>0.11072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76633" y="321263"/>
          <a:ext cx="1093612" cy="3527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n-NO" sz="1800" b="1"/>
            <a:t>T</a:t>
          </a:r>
          <a:r>
            <a:rPr lang="nn-NO" sz="1800" b="1" baseline="0"/>
            <a:t> = 150 °C</a:t>
          </a:r>
          <a:endParaRPr lang="nn-NO" sz="18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7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27"/>
  <sheetViews>
    <sheetView tabSelected="1" workbookViewId="0"/>
  </sheetViews>
  <sheetFormatPr defaultRowHeight="15" x14ac:dyDescent="0.25"/>
  <cols>
    <col min="1" max="1" width="11" customWidth="1"/>
    <col min="2" max="2" width="10.28515625" customWidth="1"/>
    <col min="10" max="10" width="9.5703125" bestFit="1" customWidth="1"/>
    <col min="11" max="11" width="12" customWidth="1"/>
  </cols>
  <sheetData>
    <row r="1" spans="1:12" s="79" customFormat="1" ht="20.100000000000001" customHeight="1" x14ac:dyDescent="0.25">
      <c r="A1" s="78" t="s">
        <v>1</v>
      </c>
    </row>
    <row r="2" spans="1:12" s="79" customFormat="1" ht="20.100000000000001" customHeight="1" x14ac:dyDescent="0.25">
      <c r="A2" s="78" t="s">
        <v>2</v>
      </c>
    </row>
    <row r="3" spans="1:12" s="79" customFormat="1" ht="20.100000000000001" customHeight="1" x14ac:dyDescent="0.25">
      <c r="A3" s="78" t="s">
        <v>0</v>
      </c>
    </row>
    <row r="4" spans="1:12" s="79" customFormat="1" ht="20.100000000000001" customHeight="1" x14ac:dyDescent="0.25">
      <c r="A4" s="80" t="s">
        <v>70</v>
      </c>
    </row>
    <row r="5" spans="1:12" x14ac:dyDescent="0.25">
      <c r="A5" s="5"/>
    </row>
    <row r="6" spans="1:12" x14ac:dyDescent="0.25">
      <c r="A6" s="6"/>
    </row>
    <row r="7" spans="1:12" x14ac:dyDescent="0.25">
      <c r="A7" s="81" t="s">
        <v>42</v>
      </c>
    </row>
    <row r="8" spans="1:12" ht="18" x14ac:dyDescent="0.35">
      <c r="A8" s="7" t="s">
        <v>43</v>
      </c>
    </row>
    <row r="9" spans="1:12" x14ac:dyDescent="0.25">
      <c r="A9" s="6"/>
    </row>
    <row r="10" spans="1:12" x14ac:dyDescent="0.25">
      <c r="A10" s="81" t="s">
        <v>3</v>
      </c>
    </row>
    <row r="11" spans="1:12" x14ac:dyDescent="0.25">
      <c r="A11" t="s">
        <v>4</v>
      </c>
      <c r="C11" s="2" t="s">
        <v>5</v>
      </c>
      <c r="D11" s="4">
        <v>150</v>
      </c>
      <c r="E11" s="3" t="s">
        <v>6</v>
      </c>
    </row>
    <row r="12" spans="1:12" ht="17.25" x14ac:dyDescent="0.25">
      <c r="A12" t="s">
        <v>17</v>
      </c>
      <c r="C12" s="2" t="s">
        <v>5</v>
      </c>
      <c r="D12" s="4">
        <v>1</v>
      </c>
      <c r="E12" t="s">
        <v>7</v>
      </c>
      <c r="F12" t="s">
        <v>71</v>
      </c>
    </row>
    <row r="13" spans="1:12" ht="17.25" x14ac:dyDescent="0.25">
      <c r="A13" t="s">
        <v>18</v>
      </c>
      <c r="C13" s="2" t="s">
        <v>5</v>
      </c>
      <c r="D13" s="4">
        <v>1</v>
      </c>
      <c r="E13" t="s">
        <v>7</v>
      </c>
      <c r="F13" t="s">
        <v>71</v>
      </c>
    </row>
    <row r="15" spans="1:12" ht="15.75" thickBot="1" x14ac:dyDescent="0.3">
      <c r="A15" s="81" t="s">
        <v>21</v>
      </c>
    </row>
    <row r="16" spans="1:12" x14ac:dyDescent="0.25">
      <c r="A16" s="98" t="s">
        <v>13</v>
      </c>
      <c r="B16" s="94" t="s">
        <v>16</v>
      </c>
      <c r="C16" s="95"/>
      <c r="D16" s="95"/>
      <c r="E16" s="95"/>
      <c r="F16" s="96"/>
      <c r="G16" s="97" t="s">
        <v>20</v>
      </c>
      <c r="H16" s="95"/>
      <c r="I16" s="95"/>
      <c r="J16" s="95"/>
      <c r="K16" s="95"/>
      <c r="L16" s="96"/>
    </row>
    <row r="17" spans="1:12" ht="18" x14ac:dyDescent="0.25">
      <c r="A17" s="99"/>
      <c r="B17" s="39" t="s">
        <v>14</v>
      </c>
      <c r="C17" s="40" t="s">
        <v>15</v>
      </c>
      <c r="D17" s="40" t="s">
        <v>22</v>
      </c>
      <c r="E17" s="41" t="s">
        <v>23</v>
      </c>
      <c r="F17" s="42" t="s">
        <v>24</v>
      </c>
      <c r="G17" s="43" t="s">
        <v>8</v>
      </c>
      <c r="H17" s="40" t="s">
        <v>10</v>
      </c>
      <c r="I17" s="40" t="s">
        <v>25</v>
      </c>
      <c r="J17" s="41" t="s">
        <v>26</v>
      </c>
      <c r="K17" s="40" t="s">
        <v>27</v>
      </c>
      <c r="L17" s="42" t="s">
        <v>28</v>
      </c>
    </row>
    <row r="18" spans="1:12" ht="18" thickBot="1" x14ac:dyDescent="0.3">
      <c r="A18" s="44" t="s">
        <v>12</v>
      </c>
      <c r="B18" s="45" t="s">
        <v>29</v>
      </c>
      <c r="C18" s="46" t="s">
        <v>29</v>
      </c>
      <c r="D18" s="46" t="s">
        <v>30</v>
      </c>
      <c r="E18" s="46" t="s">
        <v>31</v>
      </c>
      <c r="F18" s="47" t="s">
        <v>11</v>
      </c>
      <c r="G18" s="48" t="s">
        <v>29</v>
      </c>
      <c r="H18" s="46" t="s">
        <v>29</v>
      </c>
      <c r="I18" s="46" t="s">
        <v>30</v>
      </c>
      <c r="J18" s="46" t="s">
        <v>32</v>
      </c>
      <c r="K18" s="46" t="s">
        <v>33</v>
      </c>
      <c r="L18" s="47" t="s">
        <v>11</v>
      </c>
    </row>
    <row r="19" spans="1:12" x14ac:dyDescent="0.25">
      <c r="A19" s="27">
        <v>418.21</v>
      </c>
      <c r="B19" s="30">
        <v>217.51</v>
      </c>
      <c r="C19" s="14">
        <v>0.24659</v>
      </c>
      <c r="D19" s="15">
        <f>$D$12/C19</f>
        <v>4.055314489638671</v>
      </c>
      <c r="E19" s="16">
        <f>B19/C19</f>
        <v>882.07145464130735</v>
      </c>
      <c r="F19" s="111">
        <v>5.3929999999999999E-2</v>
      </c>
      <c r="G19" s="34">
        <v>223.3</v>
      </c>
      <c r="H19" s="35">
        <v>0.21440000000000001</v>
      </c>
      <c r="I19" s="36">
        <f>$D$13/G19</f>
        <v>4.4782803403493054E-3</v>
      </c>
      <c r="J19" s="37">
        <f>1/I19</f>
        <v>223.3</v>
      </c>
      <c r="K19" s="37">
        <f>H19/G19*1000000</f>
        <v>960.14330497089122</v>
      </c>
      <c r="L19" s="72">
        <v>4.9245999999999998E-2</v>
      </c>
    </row>
    <row r="20" spans="1:12" x14ac:dyDescent="0.25">
      <c r="A20" s="28">
        <v>400</v>
      </c>
      <c r="B20" s="31">
        <v>198.87</v>
      </c>
      <c r="C20" s="8">
        <v>0.31844</v>
      </c>
      <c r="D20" s="9">
        <f t="shared" ref="D20:D27" si="0">$D$12/C20</f>
        <v>3.1403090064062305</v>
      </c>
      <c r="E20" s="10">
        <f t="shared" ref="E20:E27" si="1">B20/C20</f>
        <v>624.51325210400705</v>
      </c>
      <c r="F20" s="73">
        <v>6.565E-2</v>
      </c>
      <c r="G20" s="31">
        <v>226.99</v>
      </c>
      <c r="H20" s="11">
        <v>0.1552</v>
      </c>
      <c r="I20" s="12">
        <f t="shared" ref="I20:I27" si="2">$D$13/G20</f>
        <v>4.4054804176395434E-3</v>
      </c>
      <c r="J20" s="17">
        <f t="shared" ref="J20:J27" si="3">1/I20</f>
        <v>226.99</v>
      </c>
      <c r="K20" s="13">
        <f t="shared" ref="K20:K27" si="4">H20/G20*1000000</f>
        <v>683.73056081765719</v>
      </c>
      <c r="L20" s="73">
        <v>4.1075E-2</v>
      </c>
    </row>
    <row r="21" spans="1:12" x14ac:dyDescent="0.25">
      <c r="A21" s="28">
        <v>350</v>
      </c>
      <c r="B21" s="31">
        <v>167.52</v>
      </c>
      <c r="C21" s="8">
        <v>0.41310000000000002</v>
      </c>
      <c r="D21" s="9">
        <f t="shared" si="0"/>
        <v>2.4207213749697409</v>
      </c>
      <c r="E21" s="10">
        <f t="shared" si="1"/>
        <v>405.51924473493102</v>
      </c>
      <c r="F21" s="73">
        <v>8.5440000000000002E-2</v>
      </c>
      <c r="G21" s="31">
        <v>215.09</v>
      </c>
      <c r="H21" s="11">
        <v>9.7049999999999997E-2</v>
      </c>
      <c r="I21" s="12">
        <f t="shared" si="2"/>
        <v>4.64921660700172E-3</v>
      </c>
      <c r="J21" s="17">
        <f t="shared" si="3"/>
        <v>215.09</v>
      </c>
      <c r="K21" s="13">
        <f t="shared" si="4"/>
        <v>451.20647170951696</v>
      </c>
      <c r="L21" s="73">
        <v>3.2902000000000001E-2</v>
      </c>
    </row>
    <row r="22" spans="1:12" x14ac:dyDescent="0.25">
      <c r="A22" s="28">
        <v>300</v>
      </c>
      <c r="B22" s="31">
        <v>141.07</v>
      </c>
      <c r="C22" s="8">
        <v>0.48575000000000002</v>
      </c>
      <c r="D22" s="9">
        <f t="shared" si="0"/>
        <v>2.058672156459084</v>
      </c>
      <c r="E22" s="10">
        <f t="shared" si="1"/>
        <v>290.41688111168293</v>
      </c>
      <c r="F22" s="73">
        <v>0.10594000000000001</v>
      </c>
      <c r="G22" s="31">
        <v>194.77</v>
      </c>
      <c r="H22" s="11">
        <v>6.4269000000000007E-2</v>
      </c>
      <c r="I22" s="12">
        <f t="shared" si="2"/>
        <v>5.1342609231401137E-3</v>
      </c>
      <c r="J22" s="17">
        <f t="shared" si="3"/>
        <v>194.77</v>
      </c>
      <c r="K22" s="13">
        <f t="shared" si="4"/>
        <v>329.973815269292</v>
      </c>
      <c r="L22" s="73">
        <v>2.7715E-2</v>
      </c>
    </row>
    <row r="23" spans="1:12" x14ac:dyDescent="0.25">
      <c r="A23" s="28">
        <v>250</v>
      </c>
      <c r="B23" s="31">
        <v>116.35</v>
      </c>
      <c r="C23" s="8">
        <v>0.55206999999999995</v>
      </c>
      <c r="D23" s="9">
        <f t="shared" si="0"/>
        <v>1.811364500878512</v>
      </c>
      <c r="E23" s="10">
        <f t="shared" si="1"/>
        <v>210.75225967721485</v>
      </c>
      <c r="F23" s="73">
        <v>0.13078999999999999</v>
      </c>
      <c r="G23" s="31">
        <v>169.03</v>
      </c>
      <c r="H23" s="11">
        <v>4.1971000000000001E-2</v>
      </c>
      <c r="I23" s="12">
        <f t="shared" si="2"/>
        <v>5.9161095663491691E-3</v>
      </c>
      <c r="J23" s="17">
        <f t="shared" si="3"/>
        <v>169.03</v>
      </c>
      <c r="K23" s="13">
        <f t="shared" si="4"/>
        <v>248.30503460924098</v>
      </c>
      <c r="L23" s="73">
        <v>2.3635E-2</v>
      </c>
    </row>
    <row r="24" spans="1:12" x14ac:dyDescent="0.25">
      <c r="A24" s="28">
        <v>200</v>
      </c>
      <c r="B24" s="31">
        <v>92.402000000000001</v>
      </c>
      <c r="C24" s="8">
        <v>0.61660000000000004</v>
      </c>
      <c r="D24" s="9">
        <f t="shared" si="0"/>
        <v>1.621796951021732</v>
      </c>
      <c r="E24" s="10">
        <f t="shared" si="1"/>
        <v>149.85728186831008</v>
      </c>
      <c r="F24" s="73">
        <v>0.16309999999999999</v>
      </c>
      <c r="G24" s="31">
        <v>138.91999999999999</v>
      </c>
      <c r="H24" s="11">
        <v>2.6415000000000001E-2</v>
      </c>
      <c r="I24" s="12">
        <f t="shared" si="2"/>
        <v>7.198387561186295E-3</v>
      </c>
      <c r="J24" s="17">
        <f t="shared" si="3"/>
        <v>138.91999999999999</v>
      </c>
      <c r="K24" s="13">
        <f t="shared" si="4"/>
        <v>190.14540742873598</v>
      </c>
      <c r="L24" s="73">
        <v>2.0341999999999999E-2</v>
      </c>
    </row>
    <row r="25" spans="1:12" x14ac:dyDescent="0.25">
      <c r="A25" s="28">
        <v>150</v>
      </c>
      <c r="B25" s="31">
        <v>68.712999999999994</v>
      </c>
      <c r="C25" s="8">
        <v>0.68205000000000005</v>
      </c>
      <c r="D25" s="9">
        <f t="shared" si="0"/>
        <v>1.4661681694890403</v>
      </c>
      <c r="E25" s="10">
        <f t="shared" si="1"/>
        <v>100.74481343010042</v>
      </c>
      <c r="F25" s="73">
        <v>0.20791000000000001</v>
      </c>
      <c r="G25" s="31">
        <v>105.48</v>
      </c>
      <c r="H25" s="11">
        <v>1.5872000000000001E-2</v>
      </c>
      <c r="I25" s="12">
        <f t="shared" si="2"/>
        <v>9.4804702313234738E-3</v>
      </c>
      <c r="J25" s="17">
        <f t="shared" si="3"/>
        <v>105.48</v>
      </c>
      <c r="K25" s="13">
        <f t="shared" si="4"/>
        <v>150.47402351156617</v>
      </c>
      <c r="L25" s="73">
        <v>1.7787000000000001E-2</v>
      </c>
    </row>
    <row r="26" spans="1:12" x14ac:dyDescent="0.25">
      <c r="A26" s="28">
        <v>100</v>
      </c>
      <c r="B26" s="31">
        <v>44.966000000000001</v>
      </c>
      <c r="C26" s="8">
        <v>0.75073000000000001</v>
      </c>
      <c r="D26" s="9">
        <f t="shared" si="0"/>
        <v>1.3320368174976356</v>
      </c>
      <c r="E26" s="10">
        <f t="shared" si="1"/>
        <v>59.896367535598685</v>
      </c>
      <c r="F26" s="73">
        <v>0.27507999999999999</v>
      </c>
      <c r="G26" s="31">
        <v>70.037000000000006</v>
      </c>
      <c r="H26" s="11">
        <v>9.1310000000000002E-3</v>
      </c>
      <c r="I26" s="12">
        <f t="shared" si="2"/>
        <v>1.4278167254451217E-2</v>
      </c>
      <c r="J26" s="17">
        <f t="shared" si="3"/>
        <v>70.037000000000006</v>
      </c>
      <c r="K26" s="13">
        <f t="shared" si="4"/>
        <v>130.37394520039408</v>
      </c>
      <c r="L26" s="73">
        <v>1.5939999999999999E-2</v>
      </c>
    </row>
    <row r="27" spans="1:12" ht="15.75" thickBot="1" x14ac:dyDescent="0.3">
      <c r="A27" s="29">
        <v>75</v>
      </c>
      <c r="B27" s="32">
        <v>33.052399999999999</v>
      </c>
      <c r="C27" s="20">
        <v>0.78703999999999996</v>
      </c>
      <c r="D27" s="21">
        <f t="shared" si="0"/>
        <v>1.2705834519211223</v>
      </c>
      <c r="E27" s="22">
        <f t="shared" si="1"/>
        <v>41.995832486277699</v>
      </c>
      <c r="F27" s="110">
        <v>0.32361000000000001</v>
      </c>
      <c r="G27" s="32">
        <v>52.058</v>
      </c>
      <c r="H27" s="23">
        <v>6.8211000000000001E-3</v>
      </c>
      <c r="I27" s="24">
        <f t="shared" si="2"/>
        <v>1.9209343424641746E-2</v>
      </c>
      <c r="J27" s="38">
        <f t="shared" si="3"/>
        <v>52.058</v>
      </c>
      <c r="K27" s="25">
        <f t="shared" si="4"/>
        <v>131.02885243382383</v>
      </c>
      <c r="L27" s="110">
        <v>1.5252E-2</v>
      </c>
    </row>
  </sheetData>
  <mergeCells count="3">
    <mergeCell ref="B16:F16"/>
    <mergeCell ref="G16:L16"/>
    <mergeCell ref="A16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K23"/>
  <sheetViews>
    <sheetView zoomScale="85" zoomScaleNormal="85" workbookViewId="0"/>
  </sheetViews>
  <sheetFormatPr defaultRowHeight="15" x14ac:dyDescent="0.25"/>
  <cols>
    <col min="1" max="1" width="11" customWidth="1"/>
    <col min="2" max="2" width="10.28515625" customWidth="1"/>
  </cols>
  <sheetData>
    <row r="1" spans="1:5" s="79" customFormat="1" ht="20.100000000000001" customHeight="1" x14ac:dyDescent="0.25">
      <c r="A1" s="78" t="s">
        <v>1</v>
      </c>
    </row>
    <row r="2" spans="1:5" s="79" customFormat="1" ht="20.100000000000001" customHeight="1" x14ac:dyDescent="0.25">
      <c r="A2" s="78" t="s">
        <v>2</v>
      </c>
    </row>
    <row r="3" spans="1:5" s="79" customFormat="1" ht="20.100000000000001" customHeight="1" x14ac:dyDescent="0.25">
      <c r="A3" s="78" t="s">
        <v>0</v>
      </c>
    </row>
    <row r="4" spans="1:5" s="79" customFormat="1" ht="20.100000000000001" customHeight="1" x14ac:dyDescent="0.25">
      <c r="A4" s="80" t="s">
        <v>70</v>
      </c>
    </row>
    <row r="5" spans="1:5" x14ac:dyDescent="0.25">
      <c r="A5" s="5"/>
    </row>
    <row r="6" spans="1:5" x14ac:dyDescent="0.25">
      <c r="A6" s="6"/>
    </row>
    <row r="7" spans="1:5" x14ac:dyDescent="0.25">
      <c r="A7" s="81" t="s">
        <v>44</v>
      </c>
    </row>
    <row r="8" spans="1:5" ht="18" x14ac:dyDescent="0.35">
      <c r="A8" s="7" t="s">
        <v>45</v>
      </c>
    </row>
    <row r="9" spans="1:5" x14ac:dyDescent="0.25">
      <c r="A9" s="6"/>
    </row>
    <row r="10" spans="1:5" x14ac:dyDescent="0.25">
      <c r="A10" s="81" t="s">
        <v>3</v>
      </c>
    </row>
    <row r="11" spans="1:5" x14ac:dyDescent="0.25">
      <c r="A11" t="s">
        <v>4</v>
      </c>
      <c r="C11" s="2" t="s">
        <v>5</v>
      </c>
      <c r="D11" s="4">
        <v>150</v>
      </c>
      <c r="E11" s="3" t="s">
        <v>6</v>
      </c>
    </row>
    <row r="12" spans="1:5" x14ac:dyDescent="0.25">
      <c r="A12" t="s">
        <v>35</v>
      </c>
      <c r="C12" s="2" t="s">
        <v>5</v>
      </c>
      <c r="D12" s="4">
        <v>300</v>
      </c>
      <c r="E12" t="s">
        <v>34</v>
      </c>
    </row>
    <row r="13" spans="1:5" ht="17.25" x14ac:dyDescent="0.25">
      <c r="B13" s="49" t="s">
        <v>14</v>
      </c>
      <c r="C13" s="2" t="s">
        <v>5</v>
      </c>
      <c r="D13" s="4">
        <v>141.07</v>
      </c>
      <c r="E13" t="s">
        <v>9</v>
      </c>
    </row>
    <row r="14" spans="1:5" ht="17.25" x14ac:dyDescent="0.25">
      <c r="B14" s="49" t="s">
        <v>15</v>
      </c>
      <c r="C14" s="2" t="s">
        <v>5</v>
      </c>
      <c r="D14" s="54">
        <v>0.48575000000000002</v>
      </c>
      <c r="E14" t="s">
        <v>9</v>
      </c>
    </row>
    <row r="16" spans="1:5" ht="15.75" thickBot="1" x14ac:dyDescent="0.3">
      <c r="A16" s="33" t="s">
        <v>21</v>
      </c>
    </row>
    <row r="17" spans="1:11" ht="15" customHeight="1" x14ac:dyDescent="0.25">
      <c r="A17" s="100" t="s">
        <v>36</v>
      </c>
      <c r="B17" s="94" t="s">
        <v>16</v>
      </c>
      <c r="C17" s="95"/>
      <c r="D17" s="95"/>
      <c r="E17" s="96"/>
      <c r="G17" s="1" t="s">
        <v>39</v>
      </c>
    </row>
    <row r="18" spans="1:11" ht="18" x14ac:dyDescent="0.25">
      <c r="A18" s="101"/>
      <c r="B18" s="39" t="s">
        <v>37</v>
      </c>
      <c r="C18" s="40" t="s">
        <v>22</v>
      </c>
      <c r="D18" s="41" t="s">
        <v>23</v>
      </c>
      <c r="E18" s="42" t="s">
        <v>24</v>
      </c>
      <c r="G18" s="102" t="s">
        <v>61</v>
      </c>
      <c r="H18" s="103"/>
      <c r="I18" s="103"/>
      <c r="J18" s="103"/>
      <c r="K18" s="103"/>
    </row>
    <row r="19" spans="1:11" ht="18" thickBot="1" x14ac:dyDescent="0.3">
      <c r="A19" s="50" t="s">
        <v>12</v>
      </c>
      <c r="B19" s="45" t="s">
        <v>38</v>
      </c>
      <c r="C19" s="46" t="s">
        <v>30</v>
      </c>
      <c r="D19" s="46" t="s">
        <v>31</v>
      </c>
      <c r="E19" s="47" t="s">
        <v>11</v>
      </c>
      <c r="G19" s="103"/>
      <c r="H19" s="103"/>
      <c r="I19" s="103"/>
      <c r="J19" s="103"/>
      <c r="K19" s="103"/>
    </row>
    <row r="20" spans="1:11" x14ac:dyDescent="0.25">
      <c r="A20" s="51">
        <v>300</v>
      </c>
      <c r="B20" s="55">
        <v>1</v>
      </c>
      <c r="C20" s="15">
        <f>B20/$D$14</f>
        <v>2.058672156459084</v>
      </c>
      <c r="D20" s="16">
        <f>$D$13/$D$14</f>
        <v>290.41688111168293</v>
      </c>
      <c r="E20" s="18">
        <v>0.10594000000000001</v>
      </c>
      <c r="G20" s="103"/>
      <c r="H20" s="103"/>
      <c r="I20" s="103"/>
      <c r="J20" s="103"/>
      <c r="K20" s="103"/>
    </row>
    <row r="21" spans="1:11" x14ac:dyDescent="0.25">
      <c r="A21" s="52">
        <v>400</v>
      </c>
      <c r="B21" s="56">
        <v>0.94569999999999999</v>
      </c>
      <c r="C21" s="15">
        <f t="shared" ref="C21:C23" si="0">B21/$D$14</f>
        <v>1.9468862583633555</v>
      </c>
      <c r="D21" s="16">
        <f t="shared" ref="D21:D23" si="1">$D$13/$D$14</f>
        <v>290.41688111168293</v>
      </c>
      <c r="E21" s="19">
        <v>0.13313</v>
      </c>
      <c r="G21" s="103"/>
      <c r="H21" s="103"/>
      <c r="I21" s="103"/>
      <c r="J21" s="103"/>
      <c r="K21" s="103"/>
    </row>
    <row r="22" spans="1:11" x14ac:dyDescent="0.25">
      <c r="A22" s="52">
        <v>500</v>
      </c>
      <c r="B22" s="56">
        <v>0.90780000000000005</v>
      </c>
      <c r="C22" s="15">
        <f t="shared" si="0"/>
        <v>1.8688625836335564</v>
      </c>
      <c r="D22" s="16">
        <f t="shared" si="1"/>
        <v>290.41688111168293</v>
      </c>
      <c r="E22" s="19">
        <v>0.16269</v>
      </c>
      <c r="G22" s="103"/>
      <c r="H22" s="103"/>
      <c r="I22" s="103"/>
      <c r="J22" s="103"/>
      <c r="K22" s="103"/>
    </row>
    <row r="23" spans="1:11" ht="15.75" thickBot="1" x14ac:dyDescent="0.3">
      <c r="A23" s="53">
        <v>600</v>
      </c>
      <c r="B23" s="57">
        <v>0.87929999999999997</v>
      </c>
      <c r="C23" s="58">
        <f t="shared" si="0"/>
        <v>1.8101904271744724</v>
      </c>
      <c r="D23" s="59">
        <f t="shared" si="1"/>
        <v>290.41688111168293</v>
      </c>
      <c r="E23" s="26">
        <v>0.19450000000000001</v>
      </c>
    </row>
  </sheetData>
  <mergeCells count="3">
    <mergeCell ref="A17:A18"/>
    <mergeCell ref="B17:E17"/>
    <mergeCell ref="G18:K2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21"/>
  <sheetViews>
    <sheetView workbookViewId="0"/>
  </sheetViews>
  <sheetFormatPr defaultRowHeight="15" x14ac:dyDescent="0.25"/>
  <cols>
    <col min="1" max="1" width="11" customWidth="1"/>
    <col min="2" max="2" width="10.28515625" customWidth="1"/>
  </cols>
  <sheetData>
    <row r="1" spans="1:9" s="79" customFormat="1" ht="20.100000000000001" customHeight="1" x14ac:dyDescent="0.25">
      <c r="A1" s="78" t="s">
        <v>1</v>
      </c>
    </row>
    <row r="2" spans="1:9" s="79" customFormat="1" ht="20.100000000000001" customHeight="1" x14ac:dyDescent="0.25">
      <c r="A2" s="78" t="s">
        <v>2</v>
      </c>
    </row>
    <row r="3" spans="1:9" s="79" customFormat="1" ht="20.100000000000001" customHeight="1" x14ac:dyDescent="0.25">
      <c r="A3" s="78" t="s">
        <v>0</v>
      </c>
    </row>
    <row r="4" spans="1:9" s="79" customFormat="1" ht="20.100000000000001" customHeight="1" x14ac:dyDescent="0.25">
      <c r="A4" s="80" t="s">
        <v>70</v>
      </c>
    </row>
    <row r="5" spans="1:9" x14ac:dyDescent="0.25">
      <c r="A5" s="5"/>
    </row>
    <row r="6" spans="1:9" x14ac:dyDescent="0.25">
      <c r="A6" s="6"/>
    </row>
    <row r="7" spans="1:9" x14ac:dyDescent="0.25">
      <c r="A7" s="81" t="s">
        <v>46</v>
      </c>
    </row>
    <row r="8" spans="1:9" ht="18" x14ac:dyDescent="0.35">
      <c r="A8" s="7" t="s">
        <v>47</v>
      </c>
    </row>
    <row r="9" spans="1:9" x14ac:dyDescent="0.25">
      <c r="A9" s="6"/>
    </row>
    <row r="10" spans="1:9" ht="15.75" thickBot="1" x14ac:dyDescent="0.3">
      <c r="A10" s="33" t="s">
        <v>21</v>
      </c>
    </row>
    <row r="11" spans="1:9" ht="18" x14ac:dyDescent="0.25">
      <c r="A11" s="62" t="s">
        <v>36</v>
      </c>
      <c r="B11" s="69" t="s">
        <v>40</v>
      </c>
      <c r="C11" s="70" t="s">
        <v>41</v>
      </c>
      <c r="E11" s="60"/>
      <c r="F11" s="63"/>
      <c r="G11" s="63"/>
      <c r="H11" s="63"/>
      <c r="I11" s="63"/>
    </row>
    <row r="12" spans="1:9" ht="15.75" thickBot="1" x14ac:dyDescent="0.3">
      <c r="A12" s="64" t="s">
        <v>12</v>
      </c>
      <c r="B12" s="65" t="s">
        <v>19</v>
      </c>
      <c r="C12" s="71" t="s">
        <v>19</v>
      </c>
      <c r="E12" s="63"/>
      <c r="F12" s="63"/>
      <c r="G12" s="63"/>
      <c r="H12" s="63"/>
      <c r="I12" s="63"/>
    </row>
    <row r="13" spans="1:9" x14ac:dyDescent="0.25">
      <c r="A13" s="67">
        <v>418.21</v>
      </c>
      <c r="B13" s="35">
        <v>803.18</v>
      </c>
      <c r="C13" s="72">
        <v>807.32</v>
      </c>
      <c r="E13" s="63"/>
      <c r="F13" s="63"/>
      <c r="G13" s="63"/>
      <c r="H13" s="63"/>
      <c r="I13" s="63"/>
    </row>
    <row r="14" spans="1:9" x14ac:dyDescent="0.25">
      <c r="A14" s="68">
        <v>400</v>
      </c>
      <c r="B14" s="11">
        <v>793.11</v>
      </c>
      <c r="C14" s="73">
        <v>813.79</v>
      </c>
      <c r="E14" s="63"/>
      <c r="F14" s="63"/>
      <c r="G14" s="63"/>
      <c r="H14" s="63"/>
      <c r="I14" s="63"/>
    </row>
    <row r="15" spans="1:9" x14ac:dyDescent="0.25">
      <c r="A15" s="68">
        <v>350</v>
      </c>
      <c r="B15" s="11">
        <v>779.42</v>
      </c>
      <c r="C15" s="73">
        <v>817.89</v>
      </c>
      <c r="E15" s="63"/>
      <c r="F15" s="63"/>
      <c r="G15" s="63"/>
      <c r="H15" s="63"/>
      <c r="I15" s="63"/>
    </row>
    <row r="16" spans="1:9" x14ac:dyDescent="0.25">
      <c r="A16" s="68">
        <v>300</v>
      </c>
      <c r="B16" s="11">
        <v>769.37</v>
      </c>
      <c r="C16" s="73">
        <v>818.82</v>
      </c>
    </row>
    <row r="17" spans="1:3" x14ac:dyDescent="0.25">
      <c r="A17" s="68">
        <v>250</v>
      </c>
      <c r="B17" s="66">
        <v>760.91</v>
      </c>
      <c r="C17" s="74">
        <v>818.77</v>
      </c>
    </row>
    <row r="18" spans="1:3" x14ac:dyDescent="0.25">
      <c r="A18" s="68">
        <v>200</v>
      </c>
      <c r="B18" s="66">
        <v>753.51</v>
      </c>
      <c r="C18" s="74">
        <v>818.48</v>
      </c>
    </row>
    <row r="19" spans="1:3" x14ac:dyDescent="0.25">
      <c r="A19" s="68">
        <v>150</v>
      </c>
      <c r="B19" s="66">
        <v>746.95</v>
      </c>
      <c r="C19" s="74">
        <v>818.54</v>
      </c>
    </row>
    <row r="20" spans="1:3" x14ac:dyDescent="0.25">
      <c r="A20" s="68">
        <v>100</v>
      </c>
      <c r="B20" s="66">
        <v>741.09</v>
      </c>
      <c r="C20" s="74">
        <v>819.86</v>
      </c>
    </row>
    <row r="21" spans="1:3" ht="15.75" thickBot="1" x14ac:dyDescent="0.3">
      <c r="A21" s="75">
        <v>75</v>
      </c>
      <c r="B21" s="76">
        <v>738.51</v>
      </c>
      <c r="C21" s="77">
        <v>821.61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L42"/>
  <sheetViews>
    <sheetView topLeftCell="A19" zoomScaleNormal="100" workbookViewId="0">
      <selection activeCell="A22" sqref="A22"/>
    </sheetView>
  </sheetViews>
  <sheetFormatPr defaultRowHeight="15" x14ac:dyDescent="0.25"/>
  <cols>
    <col min="1" max="1" width="11" customWidth="1"/>
    <col min="2" max="2" width="11.42578125" customWidth="1"/>
    <col min="5" max="5" width="9.42578125" customWidth="1"/>
    <col min="6" max="6" width="13.28515625" customWidth="1"/>
    <col min="7" max="7" width="17.42578125" customWidth="1"/>
    <col min="8" max="8" width="12" customWidth="1"/>
    <col min="9" max="9" width="15.7109375" customWidth="1"/>
    <col min="10" max="11" width="11.5703125" customWidth="1"/>
  </cols>
  <sheetData>
    <row r="1" spans="1:8" s="79" customFormat="1" ht="20.100000000000001" customHeight="1" x14ac:dyDescent="0.25">
      <c r="A1" s="78" t="s">
        <v>1</v>
      </c>
    </row>
    <row r="2" spans="1:8" s="79" customFormat="1" ht="20.100000000000001" customHeight="1" x14ac:dyDescent="0.25">
      <c r="A2" s="78" t="s">
        <v>2</v>
      </c>
    </row>
    <row r="3" spans="1:8" s="79" customFormat="1" ht="20.100000000000001" customHeight="1" x14ac:dyDescent="0.25">
      <c r="A3" s="78" t="s">
        <v>0</v>
      </c>
    </row>
    <row r="4" spans="1:8" s="79" customFormat="1" ht="20.100000000000001" customHeight="1" x14ac:dyDescent="0.25">
      <c r="A4" s="80" t="s">
        <v>70</v>
      </c>
    </row>
    <row r="5" spans="1:8" x14ac:dyDescent="0.25">
      <c r="A5" s="5"/>
    </row>
    <row r="6" spans="1:8" x14ac:dyDescent="0.25">
      <c r="A6" s="6"/>
    </row>
    <row r="7" spans="1:8" x14ac:dyDescent="0.25">
      <c r="A7" s="81" t="s">
        <v>48</v>
      </c>
    </row>
    <row r="8" spans="1:8" x14ac:dyDescent="0.25">
      <c r="A8" s="7" t="s">
        <v>49</v>
      </c>
    </row>
    <row r="9" spans="1:8" x14ac:dyDescent="0.25">
      <c r="A9" s="6" t="s">
        <v>50</v>
      </c>
    </row>
    <row r="10" spans="1:8" x14ac:dyDescent="0.25">
      <c r="A10" s="6"/>
    </row>
    <row r="11" spans="1:8" x14ac:dyDescent="0.25">
      <c r="A11" s="81" t="s">
        <v>64</v>
      </c>
    </row>
    <row r="12" spans="1:8" x14ac:dyDescent="0.25">
      <c r="H12" s="33" t="s">
        <v>63</v>
      </c>
    </row>
    <row r="13" spans="1:8" ht="18" x14ac:dyDescent="0.35">
      <c r="H13" s="3" t="s">
        <v>52</v>
      </c>
    </row>
    <row r="14" spans="1:8" ht="18" x14ac:dyDescent="0.35">
      <c r="H14" s="3" t="s">
        <v>62</v>
      </c>
    </row>
    <row r="21" spans="1:11" ht="15.75" x14ac:dyDescent="0.25">
      <c r="A21" s="87" t="s">
        <v>51</v>
      </c>
    </row>
    <row r="22" spans="1:11" ht="15.75" x14ac:dyDescent="0.25">
      <c r="A22" s="87"/>
    </row>
    <row r="23" spans="1:11" ht="18" customHeight="1" x14ac:dyDescent="0.35">
      <c r="A23" s="61" t="s">
        <v>54</v>
      </c>
      <c r="C23" s="82" t="s">
        <v>5</v>
      </c>
      <c r="D23" s="93">
        <v>833.46684030516406</v>
      </c>
      <c r="E23" t="s">
        <v>53</v>
      </c>
    </row>
    <row r="24" spans="1:11" ht="18" customHeight="1" x14ac:dyDescent="0.35">
      <c r="A24" s="61" t="s">
        <v>55</v>
      </c>
      <c r="C24" s="82" t="s">
        <v>5</v>
      </c>
      <c r="D24" s="92">
        <v>0.84593498129088696</v>
      </c>
      <c r="E24" t="s">
        <v>53</v>
      </c>
    </row>
    <row r="25" spans="1:11" ht="18" customHeight="1" x14ac:dyDescent="0.25">
      <c r="A25" s="61" t="s">
        <v>67</v>
      </c>
      <c r="C25" s="82" t="s">
        <v>5</v>
      </c>
      <c r="D25" s="4">
        <v>1</v>
      </c>
    </row>
    <row r="26" spans="1:11" ht="18" customHeight="1" x14ac:dyDescent="0.25">
      <c r="A26" s="61" t="s">
        <v>66</v>
      </c>
      <c r="C26" s="82" t="s">
        <v>5</v>
      </c>
      <c r="D26" s="4">
        <v>1</v>
      </c>
    </row>
    <row r="27" spans="1:11" ht="18" customHeight="1" x14ac:dyDescent="0.25">
      <c r="A27" s="61" t="s">
        <v>68</v>
      </c>
      <c r="C27" s="82" t="s">
        <v>5</v>
      </c>
      <c r="D27" s="91">
        <f>SUM(J33:J41)</f>
        <v>1.4867068861130819E-4</v>
      </c>
    </row>
    <row r="30" spans="1:11" x14ac:dyDescent="0.25">
      <c r="A30" s="106" t="s">
        <v>36</v>
      </c>
      <c r="B30" s="106" t="s">
        <v>25</v>
      </c>
      <c r="C30" s="106" t="s">
        <v>22</v>
      </c>
      <c r="D30" s="108" t="s">
        <v>23</v>
      </c>
      <c r="E30" s="106" t="s">
        <v>27</v>
      </c>
      <c r="F30" s="104" t="s">
        <v>58</v>
      </c>
      <c r="G30" s="104"/>
      <c r="H30" s="104" t="s">
        <v>59</v>
      </c>
      <c r="I30" s="104"/>
      <c r="J30" s="106" t="s">
        <v>65</v>
      </c>
      <c r="K30" s="105"/>
    </row>
    <row r="31" spans="1:11" ht="18" x14ac:dyDescent="0.25">
      <c r="A31" s="107"/>
      <c r="B31" s="107"/>
      <c r="C31" s="107"/>
      <c r="D31" s="107"/>
      <c r="E31" s="107"/>
      <c r="F31" s="40" t="s">
        <v>56</v>
      </c>
      <c r="G31" s="40" t="s">
        <v>57</v>
      </c>
      <c r="H31" s="40" t="s">
        <v>56</v>
      </c>
      <c r="I31" s="40" t="s">
        <v>57</v>
      </c>
      <c r="J31" s="106"/>
      <c r="K31" s="105"/>
    </row>
    <row r="32" spans="1:11" ht="17.25" x14ac:dyDescent="0.25">
      <c r="A32" s="40" t="s">
        <v>12</v>
      </c>
      <c r="B32" s="40" t="s">
        <v>30</v>
      </c>
      <c r="C32" s="40" t="s">
        <v>30</v>
      </c>
      <c r="D32" s="40" t="s">
        <v>31</v>
      </c>
      <c r="E32" s="40" t="s">
        <v>60</v>
      </c>
      <c r="F32" s="40" t="s">
        <v>19</v>
      </c>
      <c r="G32" s="40" t="s">
        <v>19</v>
      </c>
      <c r="H32" s="40" t="s">
        <v>19</v>
      </c>
      <c r="I32" s="40" t="s">
        <v>19</v>
      </c>
      <c r="J32" s="109"/>
      <c r="K32" s="83"/>
    </row>
    <row r="33" spans="1:12" x14ac:dyDescent="0.25">
      <c r="A33" s="66">
        <v>418.21</v>
      </c>
      <c r="B33" s="84">
        <v>4.4782803403493054E-3</v>
      </c>
      <c r="C33" s="11">
        <v>4.055314489638671</v>
      </c>
      <c r="D33" s="85">
        <v>882.07145464130735</v>
      </c>
      <c r="E33" s="86">
        <v>9.601433049708912E-4</v>
      </c>
      <c r="F33" s="10">
        <f>($D$23+($D$24*D33))/C33</f>
        <v>389.52390593143122</v>
      </c>
      <c r="G33" s="10">
        <f>($D$24+($D$23*E33))/B33</f>
        <v>367.59257188368224</v>
      </c>
      <c r="H33" s="85">
        <v>388.89</v>
      </c>
      <c r="I33" s="85">
        <v>366.48</v>
      </c>
      <c r="J33" s="90">
        <f>(((F33-H33)/$H$42)^2)*$D$26+(((G33-I33)/$I$42)^2)*$D$25</f>
        <v>1.0080238751037422E-5</v>
      </c>
      <c r="K33" s="83"/>
      <c r="L33" s="83">
        <f>$D$23</f>
        <v>833.46684030516406</v>
      </c>
    </row>
    <row r="34" spans="1:12" x14ac:dyDescent="0.25">
      <c r="A34" s="66">
        <v>400</v>
      </c>
      <c r="B34" s="84">
        <v>4.4054804176395434E-3</v>
      </c>
      <c r="C34" s="11">
        <v>3.1403090064062305</v>
      </c>
      <c r="D34" s="85">
        <v>624.51325210400705</v>
      </c>
      <c r="E34" s="86">
        <v>6.8373056081765719E-4</v>
      </c>
      <c r="F34" s="10">
        <f t="shared" ref="F34:F41" si="0">($D$23+($D$24*D34))/C34</f>
        <v>433.64027035609519</v>
      </c>
      <c r="G34" s="10">
        <f t="shared" ref="G34:G41" si="1">($D$24+($D$23*E34))/B34</f>
        <v>321.37283501857991</v>
      </c>
      <c r="H34" s="85">
        <v>434.24</v>
      </c>
      <c r="I34" s="85">
        <v>319.8</v>
      </c>
      <c r="J34" s="90">
        <f t="shared" ref="J34:J41" si="2">(((F34-H34)/$H$42)^2)*$D$26+(((G34-I34)/$I$42)^2)*$D$25</f>
        <v>1.9192301222388025E-5</v>
      </c>
      <c r="K34" s="83"/>
      <c r="L34" s="83">
        <f t="shared" ref="L34:L41" si="3">$D$23</f>
        <v>833.46684030516406</v>
      </c>
    </row>
    <row r="35" spans="1:12" x14ac:dyDescent="0.25">
      <c r="A35" s="66">
        <v>350</v>
      </c>
      <c r="B35" s="84">
        <v>4.64921660700172E-3</v>
      </c>
      <c r="C35" s="11">
        <v>2.4207213749697409</v>
      </c>
      <c r="D35" s="85">
        <v>405.51924473493102</v>
      </c>
      <c r="E35" s="86">
        <v>4.5120647170951694E-4</v>
      </c>
      <c r="F35" s="10">
        <f t="shared" si="0"/>
        <v>486.01617979591271</v>
      </c>
      <c r="G35" s="10">
        <f t="shared" si="1"/>
        <v>262.8401119774731</v>
      </c>
      <c r="H35" s="85">
        <v>487.97</v>
      </c>
      <c r="I35" s="85">
        <v>261.75</v>
      </c>
      <c r="J35" s="90">
        <f t="shared" si="2"/>
        <v>1.7055472975882098E-5</v>
      </c>
      <c r="K35" s="83"/>
      <c r="L35" s="83">
        <f t="shared" si="3"/>
        <v>833.46684030516406</v>
      </c>
    </row>
    <row r="36" spans="1:12" x14ac:dyDescent="0.25">
      <c r="A36" s="66">
        <v>300</v>
      </c>
      <c r="B36" s="84">
        <v>5.1342609231401137E-3</v>
      </c>
      <c r="C36" s="11">
        <v>2.058672156459084</v>
      </c>
      <c r="D36" s="85">
        <v>290.41688111168293</v>
      </c>
      <c r="E36" s="86">
        <v>3.2997381526929202E-4</v>
      </c>
      <c r="F36" s="10">
        <f t="shared" si="0"/>
        <v>524.19256548893884</v>
      </c>
      <c r="G36" s="10">
        <f t="shared" si="1"/>
        <v>218.32883666559866</v>
      </c>
      <c r="H36" s="85">
        <v>526.58000000000004</v>
      </c>
      <c r="I36" s="85">
        <v>218.1</v>
      </c>
      <c r="J36" s="90">
        <f t="shared" si="2"/>
        <v>1.2644717265156235E-5</v>
      </c>
      <c r="K36" s="83"/>
      <c r="L36" s="83">
        <f t="shared" si="3"/>
        <v>833.46684030516406</v>
      </c>
    </row>
    <row r="37" spans="1:12" x14ac:dyDescent="0.25">
      <c r="A37" s="66">
        <v>250</v>
      </c>
      <c r="B37" s="84">
        <v>5.9161095663491691E-3</v>
      </c>
      <c r="C37" s="11">
        <v>1.811364500878512</v>
      </c>
      <c r="D37" s="85">
        <v>210.75225967721485</v>
      </c>
      <c r="E37" s="86">
        <v>2.4830503460924097E-4</v>
      </c>
      <c r="F37" s="10">
        <f t="shared" si="0"/>
        <v>558.55657360046655</v>
      </c>
      <c r="G37" s="10">
        <f t="shared" si="1"/>
        <v>177.96982664204663</v>
      </c>
      <c r="H37" s="85">
        <v>560.77</v>
      </c>
      <c r="I37" s="85">
        <v>178.58</v>
      </c>
      <c r="J37" s="90">
        <f t="shared" si="2"/>
        <v>1.3305616417731219E-5</v>
      </c>
      <c r="K37" s="83"/>
      <c r="L37" s="83">
        <f t="shared" si="3"/>
        <v>833.46684030516406</v>
      </c>
    </row>
    <row r="38" spans="1:12" x14ac:dyDescent="0.25">
      <c r="A38" s="66">
        <v>200</v>
      </c>
      <c r="B38" s="84">
        <v>7.198387561186295E-3</v>
      </c>
      <c r="C38" s="11">
        <v>1.621796951021732</v>
      </c>
      <c r="D38" s="85">
        <v>149.85728186831008</v>
      </c>
      <c r="E38" s="86">
        <v>1.9014540742873598E-4</v>
      </c>
      <c r="F38" s="10">
        <f t="shared" si="0"/>
        <v>592.08173787340468</v>
      </c>
      <c r="G38" s="10">
        <f t="shared" si="1"/>
        <v>139.53331418759092</v>
      </c>
      <c r="H38" s="85">
        <v>593.57000000000005</v>
      </c>
      <c r="I38" s="85">
        <v>140.79</v>
      </c>
      <c r="J38" s="90">
        <f t="shared" si="2"/>
        <v>1.652067307446563E-5</v>
      </c>
      <c r="K38" s="83"/>
      <c r="L38" s="83">
        <f t="shared" si="3"/>
        <v>833.46684030516406</v>
      </c>
    </row>
    <row r="39" spans="1:12" x14ac:dyDescent="0.25">
      <c r="A39" s="66">
        <v>150</v>
      </c>
      <c r="B39" s="84">
        <v>9.4804702313234738E-3</v>
      </c>
      <c r="C39" s="11">
        <v>1.4661681694890403</v>
      </c>
      <c r="D39" s="85">
        <v>100.74481343010042</v>
      </c>
      <c r="E39" s="86">
        <v>1.5047402351156617E-4</v>
      </c>
      <c r="F39" s="10">
        <f t="shared" si="0"/>
        <v>626.59278879957787</v>
      </c>
      <c r="G39" s="10">
        <f t="shared" si="1"/>
        <v>102.45800751588632</v>
      </c>
      <c r="H39" s="85">
        <v>626.79999999999995</v>
      </c>
      <c r="I39" s="85">
        <v>104.04</v>
      </c>
      <c r="J39" s="90">
        <f t="shared" si="2"/>
        <v>1.8726408277840142E-5</v>
      </c>
      <c r="K39" s="83"/>
      <c r="L39" s="83">
        <f t="shared" si="3"/>
        <v>833.46684030516406</v>
      </c>
    </row>
    <row r="40" spans="1:12" x14ac:dyDescent="0.25">
      <c r="A40" s="66">
        <v>100</v>
      </c>
      <c r="B40" s="84">
        <v>1.4278167254451217E-2</v>
      </c>
      <c r="C40" s="11">
        <v>1.3320368174976356</v>
      </c>
      <c r="D40" s="85">
        <v>59.896367535598685</v>
      </c>
      <c r="E40" s="86">
        <v>1.3037394520039406E-4</v>
      </c>
      <c r="F40" s="10">
        <f t="shared" si="0"/>
        <v>663.74687339102184</v>
      </c>
      <c r="G40" s="10">
        <f t="shared" si="1"/>
        <v>66.857134003496313</v>
      </c>
      <c r="H40" s="85">
        <v>662.37</v>
      </c>
      <c r="I40" s="85">
        <v>68.36</v>
      </c>
      <c r="J40" s="90">
        <f t="shared" si="2"/>
        <v>2.0892647931167889E-5</v>
      </c>
      <c r="K40" s="83"/>
      <c r="L40" s="83">
        <f t="shared" si="3"/>
        <v>833.46684030516406</v>
      </c>
    </row>
    <row r="41" spans="1:12" x14ac:dyDescent="0.25">
      <c r="A41" s="66">
        <v>75</v>
      </c>
      <c r="B41" s="84">
        <v>1.9209343424641746E-2</v>
      </c>
      <c r="C41" s="11">
        <v>1.2705834519211223</v>
      </c>
      <c r="D41" s="85">
        <v>41.995832486277699</v>
      </c>
      <c r="E41" s="86">
        <v>1.3102885243382382E-4</v>
      </c>
      <c r="F41" s="10">
        <f t="shared" si="0"/>
        <v>683.93192336939512</v>
      </c>
      <c r="G41" s="10">
        <f t="shared" si="1"/>
        <v>49.722843920446543</v>
      </c>
      <c r="H41" s="85">
        <v>681.99</v>
      </c>
      <c r="I41" s="85">
        <v>51</v>
      </c>
      <c r="J41" s="90">
        <f t="shared" si="2"/>
        <v>2.0252612695639529E-5</v>
      </c>
      <c r="K41" s="83"/>
      <c r="L41" s="83">
        <f t="shared" si="3"/>
        <v>833.46684030516406</v>
      </c>
    </row>
    <row r="42" spans="1:12" x14ac:dyDescent="0.25">
      <c r="G42" s="88" t="s">
        <v>69</v>
      </c>
      <c r="H42" s="89">
        <f>MAX(H33:H41)</f>
        <v>681.99</v>
      </c>
      <c r="I42" s="10">
        <f>MAX(I33:I41)</f>
        <v>366.48</v>
      </c>
    </row>
  </sheetData>
  <mergeCells count="9">
    <mergeCell ref="F30:G30"/>
    <mergeCell ref="H30:I30"/>
    <mergeCell ref="K30:K31"/>
    <mergeCell ref="A30:A31"/>
    <mergeCell ref="B30:B31"/>
    <mergeCell ref="C30:C31"/>
    <mergeCell ref="D30:D31"/>
    <mergeCell ref="E30:E31"/>
    <mergeCell ref="J30:J3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9457" r:id="rId3">
          <objectPr defaultSize="0" autoPict="0" r:id="rId4">
            <anchor moveWithCells="1" sizeWithCells="1">
              <from>
                <xdr:col>0</xdr:col>
                <xdr:colOff>38100</xdr:colOff>
                <xdr:row>11</xdr:row>
                <xdr:rowOff>104775</xdr:rowOff>
              </from>
              <to>
                <xdr:col>2</xdr:col>
                <xdr:colOff>247650</xdr:colOff>
                <xdr:row>13</xdr:row>
                <xdr:rowOff>200025</xdr:rowOff>
              </to>
            </anchor>
          </objectPr>
        </oleObject>
      </mc:Choice>
      <mc:Fallback>
        <oleObject progId="Equation.DSMT4" shapeId="19457" r:id="rId3"/>
      </mc:Fallback>
    </mc:AlternateContent>
    <mc:AlternateContent xmlns:mc="http://schemas.openxmlformats.org/markup-compatibility/2006">
      <mc:Choice Requires="x14">
        <oleObject progId="Equation.DSMT4" shapeId="19458" r:id="rId5">
          <objectPr defaultSize="0" autoPict="0" r:id="rId6">
            <anchor moveWithCells="1" sizeWithCells="1">
              <from>
                <xdr:col>3</xdr:col>
                <xdr:colOff>85725</xdr:colOff>
                <xdr:row>11</xdr:row>
                <xdr:rowOff>142875</xdr:rowOff>
              </from>
              <to>
                <xdr:col>6</xdr:col>
                <xdr:colOff>66675</xdr:colOff>
                <xdr:row>13</xdr:row>
                <xdr:rowOff>190500</xdr:rowOff>
              </to>
            </anchor>
          </objectPr>
        </oleObject>
      </mc:Choice>
      <mc:Fallback>
        <oleObject progId="Equation.DSMT4" shapeId="19458" r:id="rId5"/>
      </mc:Fallback>
    </mc:AlternateContent>
    <mc:AlternateContent xmlns:mc="http://schemas.openxmlformats.org/markup-compatibility/2006">
      <mc:Choice Requires="x14">
        <oleObject progId="Equation.DSMT4" shapeId="19459" r:id="rId7">
          <objectPr defaultSize="0" autoPict="0" r:id="rId8">
            <anchor moveWithCells="1" sizeWithCells="1">
              <from>
                <xdr:col>0</xdr:col>
                <xdr:colOff>38100</xdr:colOff>
                <xdr:row>15</xdr:row>
                <xdr:rowOff>9525</xdr:rowOff>
              </from>
              <to>
                <xdr:col>5</xdr:col>
                <xdr:colOff>533400</xdr:colOff>
                <xdr:row>18</xdr:row>
                <xdr:rowOff>38100</xdr:rowOff>
              </to>
            </anchor>
          </objectPr>
        </oleObject>
      </mc:Choice>
      <mc:Fallback>
        <oleObject progId="Equation.DSMT4" shapeId="19459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Task1-Calc</vt:lpstr>
      <vt:lpstr>Task2-Calc</vt:lpstr>
      <vt:lpstr>Task3-Data</vt:lpstr>
      <vt:lpstr>Task4-Calc</vt:lpstr>
      <vt:lpstr>Sheet1</vt:lpstr>
      <vt:lpstr>Plot-Bo(P)-Sat</vt:lpstr>
      <vt:lpstr>Plot-Rs(P)-Sat</vt:lpstr>
      <vt:lpstr>Plot-Bo(Rs)-Sat</vt:lpstr>
      <vt:lpstr>Plot-Viscosity(P)-Sat</vt:lpstr>
      <vt:lpstr>Plot-bgd(P)-Sat</vt:lpstr>
      <vt:lpstr>LogPlot-Bgd(P)-Sat</vt:lpstr>
      <vt:lpstr>Plot-Bo(P)-Undersat</vt:lpstr>
      <vt:lpstr>Plot-Rs(P)-Undersat</vt:lpstr>
      <vt:lpstr>Plot-OilVisc-Undersat</vt:lpstr>
      <vt:lpstr>Plot-Bo(P)</vt:lpstr>
      <vt:lpstr>Plot-Rs(P)</vt:lpstr>
      <vt:lpstr>Plot-OilVis(P)</vt:lpstr>
      <vt:lpstr>Plot-Oil density(P)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Wynda</dc:creator>
  <cp:lastModifiedBy>Curtis Hays Whitson</cp:lastModifiedBy>
  <dcterms:created xsi:type="dcterms:W3CDTF">2011-11-20T17:11:22Z</dcterms:created>
  <dcterms:modified xsi:type="dcterms:W3CDTF">2011-11-24T07:42:07Z</dcterms:modified>
</cp:coreProperties>
</file>