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345" activeTab="0"/>
  </bookViews>
  <sheets>
    <sheet name="Nåverdi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<sst xmlns="http://schemas.openxmlformats.org/spreadsheetml/2006/main" count="22" uniqueCount="14">
  <si>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År</t>
  </si>
  <si>
    <t>Produksjon (Sm3)</t>
  </si>
  <si>
    <t>Kontantstrøm</t>
  </si>
  <si>
    <t>Inndata</t>
  </si>
  <si>
    <t>Kurs (NOK/USD)</t>
  </si>
  <si>
    <t>Oljepris (USD)</t>
  </si>
  <si>
    <t>Fat per Sm3</t>
  </si>
  <si>
    <t>Investering 1. år (NOK)</t>
  </si>
  <si>
    <t>Avkastningskrav</t>
  </si>
  <si>
    <t>Nåverdi</t>
  </si>
  <si>
    <t>Uten trykkstøtte fra Lunde</t>
  </si>
  <si>
    <t>Med trykkstøtte fra Lunde</t>
  </si>
  <si>
    <t>Lundes bidrag</t>
  </si>
  <si>
    <t>Internrente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</si>
</sst>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E+00"/>
    <numFmt numFmtId="165" formatCode="0.0000E+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8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168" fontId="1" fillId="2" borderId="0" xfId="15" applyNumberFormat="1" applyFont="1" applyFill="1" applyAlignment="1">
      <alignment horizontal="right"/>
    </xf>
    <xf numFmtId="168" fontId="1" fillId="2" borderId="0" xfId="0" applyNumberFormat="1" applyFont="1" applyFill="1" applyAlignment="1">
      <alignment/>
    </xf>
    <xf numFmtId="168" fontId="1" fillId="2" borderId="0" xfId="15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68" fontId="5" fillId="2" borderId="0" xfId="15" applyNumberFormat="1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4" sqref="G4"/>
    </sheetView>
  </sheetViews>
  <sheetFormatPr defaultColWidth="9.140625" defaultRowHeight="12.75"/>
  <cols>
    <col min="1" max="1" width="23.7109375" style="1" customWidth="1"/>
    <col min="2" max="9" width="12.57421875" style="1" customWidth="1"/>
    <col min="10" max="16384" width="23.7109375" style="1" customWidth="1"/>
  </cols>
  <sheetData>
    <row r="1" spans="1:2" ht="11.25">
      <c r="A1" s="10" t="s">
        <v>3</v>
      </c>
      <c r="B1" s="10"/>
    </row>
    <row r="2" spans="1:2" ht="11.25">
      <c r="A2" s="3"/>
      <c r="B2" s="3"/>
    </row>
    <row r="3" spans="1:2" ht="11.25">
      <c r="A3" s="15" t="s">
        <v>4</v>
      </c>
      <c r="B3" s="4">
        <v>7</v>
      </c>
    </row>
    <row r="4" spans="1:2" ht="11.25">
      <c r="A4" s="15" t="s">
        <v>5</v>
      </c>
      <c r="B4" s="4">
        <v>22</v>
      </c>
    </row>
    <row r="5" spans="1:2" ht="11.25">
      <c r="A5" s="15" t="s">
        <v>6</v>
      </c>
      <c r="B5" s="4">
        <v>6.29</v>
      </c>
    </row>
    <row r="6" spans="1:2" ht="11.25">
      <c r="A6" s="15" t="s">
        <v>7</v>
      </c>
      <c r="B6" s="4">
        <v>-200000000</v>
      </c>
    </row>
    <row r="7" spans="1:2" ht="11.25">
      <c r="A7" s="15" t="s">
        <v>8</v>
      </c>
      <c r="B7" s="4">
        <v>0.08</v>
      </c>
    </row>
    <row r="8" spans="1:2" ht="11.25">
      <c r="A8" s="15" t="s">
        <v>13</v>
      </c>
      <c r="B8" s="14">
        <v>0.08715094</v>
      </c>
    </row>
    <row r="10" spans="1:9" ht="11.25">
      <c r="A10" s="10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1.25">
      <c r="A11" s="4"/>
      <c r="B11" s="4"/>
      <c r="C11" s="4"/>
      <c r="D11" s="4"/>
      <c r="E11" s="4"/>
      <c r="F11" s="4"/>
      <c r="G11" s="4"/>
      <c r="H11" s="4"/>
      <c r="I11" s="4"/>
    </row>
    <row r="12" spans="1:9" ht="11.25">
      <c r="A12" s="3" t="s">
        <v>0</v>
      </c>
      <c r="B12" s="3">
        <v>2004</v>
      </c>
      <c r="C12" s="3">
        <v>2005</v>
      </c>
      <c r="D12" s="3">
        <v>2006</v>
      </c>
      <c r="E12" s="3">
        <v>2007</v>
      </c>
      <c r="F12" s="3">
        <v>2008</v>
      </c>
      <c r="G12" s="3">
        <v>2009</v>
      </c>
      <c r="H12" s="3">
        <v>2010</v>
      </c>
      <c r="I12" s="3">
        <v>2011</v>
      </c>
    </row>
    <row r="13" spans="1:9" ht="11.25">
      <c r="A13" s="3" t="s">
        <v>1</v>
      </c>
      <c r="B13" s="4">
        <v>0</v>
      </c>
      <c r="C13" s="5">
        <v>471000</v>
      </c>
      <c r="D13" s="5">
        <v>219000</v>
      </c>
      <c r="E13" s="5">
        <v>211000</v>
      </c>
      <c r="F13" s="5">
        <v>184000</v>
      </c>
      <c r="G13" s="5">
        <v>160000</v>
      </c>
      <c r="H13" s="5">
        <v>140000</v>
      </c>
      <c r="I13" s="5">
        <v>163000</v>
      </c>
    </row>
    <row r="14" spans="1:9" ht="11.25">
      <c r="A14" s="3" t="s">
        <v>2</v>
      </c>
      <c r="B14" s="4">
        <v>0</v>
      </c>
      <c r="C14" s="6">
        <f>(C13*B5*B4*B3)</f>
        <v>456238860</v>
      </c>
      <c r="D14" s="6">
        <f>D13*B5*B4*B3</f>
        <v>212136540</v>
      </c>
      <c r="E14" s="6">
        <f>E13*B5*B4*B3</f>
        <v>204387260</v>
      </c>
      <c r="F14" s="6">
        <f>F13*B5*B4*B3</f>
        <v>178233440</v>
      </c>
      <c r="G14" s="6">
        <f>G13*B5*B4*B3</f>
        <v>154985600</v>
      </c>
      <c r="H14" s="6">
        <f>H13*B5*B4*B3</f>
        <v>135612400</v>
      </c>
      <c r="I14" s="6">
        <f>I13*B5*B4*B3</f>
        <v>157891580</v>
      </c>
    </row>
    <row r="15" spans="1:9" ht="11.25">
      <c r="A15" s="4"/>
      <c r="B15" s="4">
        <f>B14</f>
        <v>0</v>
      </c>
      <c r="C15" s="6">
        <f>C14*1/(1+B7)^1</f>
        <v>422443388.88888884</v>
      </c>
      <c r="D15" s="7">
        <f>D14*(1)/(1+B7)^2</f>
        <v>181872890.94650203</v>
      </c>
      <c r="E15" s="7">
        <f>E14*(1)/(1+B7)^3</f>
        <v>162249196.64177206</v>
      </c>
      <c r="F15" s="7">
        <f>F14*(1)/(1+B7)^4</f>
        <v>131006899.16660549</v>
      </c>
      <c r="G15" s="7">
        <f>G14*(1)/(1+B7)^5</f>
        <v>105480595.14219444</v>
      </c>
      <c r="H15" s="7">
        <f>H14*(1)/(1+B7)^6</f>
        <v>85458815.50872234</v>
      </c>
      <c r="I15" s="7">
        <f>I14*(1)/(1+B7)^7</f>
        <v>92128220.42276283</v>
      </c>
    </row>
    <row r="16" spans="1:9" ht="11.25">
      <c r="A16" s="4"/>
      <c r="B16" s="4"/>
      <c r="C16" s="4"/>
      <c r="D16" s="4"/>
      <c r="E16" s="4"/>
      <c r="F16" s="4"/>
      <c r="G16" s="4"/>
      <c r="H16" s="4"/>
      <c r="I16" s="4"/>
    </row>
    <row r="17" spans="1:9" ht="11.25">
      <c r="A17" s="3" t="s">
        <v>9</v>
      </c>
      <c r="B17" s="8">
        <f>SUM(B15:I15)</f>
        <v>1180640006.717448</v>
      </c>
      <c r="C17" s="4"/>
      <c r="D17" s="4"/>
      <c r="E17" s="4"/>
      <c r="F17" s="4"/>
      <c r="G17" s="4"/>
      <c r="H17" s="4"/>
      <c r="I17" s="4"/>
    </row>
    <row r="18" ht="11.25">
      <c r="D18" s="2"/>
    </row>
    <row r="19" spans="1:9" ht="11.25">
      <c r="A19" s="10" t="s">
        <v>11</v>
      </c>
      <c r="B19" s="11"/>
      <c r="C19" s="11"/>
      <c r="D19" s="11"/>
      <c r="E19" s="11"/>
      <c r="F19" s="11"/>
      <c r="G19" s="11"/>
      <c r="H19" s="11"/>
      <c r="I19" s="11"/>
    </row>
    <row r="20" spans="1:9" ht="11.25">
      <c r="A20" s="4"/>
      <c r="B20" s="4"/>
      <c r="C20" s="4"/>
      <c r="D20" s="4"/>
      <c r="E20" s="4"/>
      <c r="F20" s="4"/>
      <c r="G20" s="4"/>
      <c r="H20" s="4"/>
      <c r="I20" s="4"/>
    </row>
    <row r="21" spans="1:9" ht="11.25">
      <c r="A21" s="3" t="s">
        <v>0</v>
      </c>
      <c r="B21" s="3">
        <v>2004</v>
      </c>
      <c r="C21" s="3">
        <v>2005</v>
      </c>
      <c r="D21" s="3">
        <v>2006</v>
      </c>
      <c r="E21" s="3">
        <v>2007</v>
      </c>
      <c r="F21" s="3">
        <v>2008</v>
      </c>
      <c r="G21" s="3">
        <v>2009</v>
      </c>
      <c r="H21" s="3">
        <v>2010</v>
      </c>
      <c r="I21" s="3">
        <v>2011</v>
      </c>
    </row>
    <row r="22" spans="1:9" ht="11.25">
      <c r="A22" s="3" t="s">
        <v>1</v>
      </c>
      <c r="B22" s="4">
        <v>0</v>
      </c>
      <c r="C22" s="5">
        <v>558000</v>
      </c>
      <c r="D22" s="5">
        <v>294000</v>
      </c>
      <c r="E22" s="5">
        <v>248000</v>
      </c>
      <c r="F22" s="5">
        <v>203000</v>
      </c>
      <c r="G22" s="5">
        <v>176000</v>
      </c>
      <c r="H22" s="5">
        <v>152000</v>
      </c>
      <c r="I22" s="5">
        <v>168000</v>
      </c>
    </row>
    <row r="23" spans="1:9" ht="11.25">
      <c r="A23" s="3" t="s">
        <v>2</v>
      </c>
      <c r="B23" s="4">
        <f>B6</f>
        <v>-200000000</v>
      </c>
      <c r="C23" s="6">
        <f>(C22*B5*B4*B3)</f>
        <v>540512280</v>
      </c>
      <c r="D23" s="6">
        <f>D22*B5*B4*B3</f>
        <v>284786040</v>
      </c>
      <c r="E23" s="6">
        <f>E22*B5*B4*B3</f>
        <v>240227680</v>
      </c>
      <c r="F23" s="6">
        <f>F22*B5*B4*B3</f>
        <v>196637980</v>
      </c>
      <c r="G23" s="6">
        <f>G22*B5*B4*B3</f>
        <v>170484160</v>
      </c>
      <c r="H23" s="6">
        <f>H22*B5*B4*B3</f>
        <v>147236320</v>
      </c>
      <c r="I23" s="6">
        <f>I22*B5*B4*B3</f>
        <v>162734880</v>
      </c>
    </row>
    <row r="24" spans="1:9" ht="11.25">
      <c r="A24" s="4"/>
      <c r="B24" s="4">
        <f>B23</f>
        <v>-200000000</v>
      </c>
      <c r="C24" s="7">
        <f>C23*1/(1+B7)^1</f>
        <v>500474333.3333333</v>
      </c>
      <c r="D24" s="7">
        <f>D23*1/(1+B7)^2</f>
        <v>244158127.57201645</v>
      </c>
      <c r="E24" s="7">
        <f>E23*1/(1+B7)^3</f>
        <v>190700477.5694762</v>
      </c>
      <c r="F24" s="7">
        <f>F23*1/(1+B7)^4</f>
        <v>144534785.4935919</v>
      </c>
      <c r="G24" s="7">
        <f>G23*1/(1+B7)^5</f>
        <v>116028654.65641387</v>
      </c>
      <c r="H24" s="7">
        <f>H23*1/(1+B7)^6</f>
        <v>92783856.83804138</v>
      </c>
      <c r="I24" s="7">
        <f>I23*1/(1+B7)^7</f>
        <v>94954239.45413592</v>
      </c>
    </row>
    <row r="25" spans="1:9" ht="11.25">
      <c r="A25" s="3"/>
      <c r="B25" s="4"/>
      <c r="C25" s="4"/>
      <c r="D25" s="4"/>
      <c r="E25" s="4"/>
      <c r="F25" s="4"/>
      <c r="G25" s="4"/>
      <c r="H25" s="4"/>
      <c r="I25" s="4"/>
    </row>
    <row r="26" spans="1:9" ht="11.25">
      <c r="A26" s="3" t="s">
        <v>9</v>
      </c>
      <c r="B26" s="8">
        <f>SUM(B24:I24)</f>
        <v>1183634474.9170089</v>
      </c>
      <c r="C26" s="4"/>
      <c r="D26" s="4"/>
      <c r="E26" s="4"/>
      <c r="F26" s="4"/>
      <c r="G26" s="4"/>
      <c r="H26" s="4"/>
      <c r="I26" s="4"/>
    </row>
    <row r="28" spans="1:9" ht="11.25">
      <c r="A28" s="10" t="s">
        <v>12</v>
      </c>
      <c r="B28" s="11"/>
      <c r="C28" s="11"/>
      <c r="D28" s="11"/>
      <c r="E28" s="11"/>
      <c r="F28" s="11"/>
      <c r="G28" s="11"/>
      <c r="H28" s="11"/>
      <c r="I28" s="11"/>
    </row>
    <row r="29" spans="1:9" ht="11.25">
      <c r="A29" s="4"/>
      <c r="B29" s="4"/>
      <c r="C29" s="4"/>
      <c r="D29" s="4"/>
      <c r="E29" s="4"/>
      <c r="F29" s="4"/>
      <c r="G29" s="4"/>
      <c r="H29" s="4"/>
      <c r="I29" s="4"/>
    </row>
    <row r="30" spans="1:9" ht="11.25">
      <c r="A30" s="3" t="s">
        <v>0</v>
      </c>
      <c r="B30" s="3">
        <v>2004</v>
      </c>
      <c r="C30" s="3">
        <v>2005</v>
      </c>
      <c r="D30" s="3">
        <v>2006</v>
      </c>
      <c r="E30" s="3">
        <v>2007</v>
      </c>
      <c r="F30" s="3">
        <v>2008</v>
      </c>
      <c r="G30" s="3">
        <v>2009</v>
      </c>
      <c r="H30" s="3">
        <v>2010</v>
      </c>
      <c r="I30" s="3">
        <v>2011</v>
      </c>
    </row>
    <row r="31" spans="1:9" ht="11.25">
      <c r="A31" s="3" t="s">
        <v>1</v>
      </c>
      <c r="B31" s="4">
        <v>0</v>
      </c>
      <c r="C31" s="6">
        <f aca="true" t="shared" si="0" ref="C31:I31">C22-C13</f>
        <v>87000</v>
      </c>
      <c r="D31" s="6">
        <f t="shared" si="0"/>
        <v>75000</v>
      </c>
      <c r="E31" s="6">
        <f t="shared" si="0"/>
        <v>37000</v>
      </c>
      <c r="F31" s="6">
        <f t="shared" si="0"/>
        <v>19000</v>
      </c>
      <c r="G31" s="6">
        <f t="shared" si="0"/>
        <v>16000</v>
      </c>
      <c r="H31" s="6">
        <f t="shared" si="0"/>
        <v>12000</v>
      </c>
      <c r="I31" s="6">
        <f t="shared" si="0"/>
        <v>5000</v>
      </c>
    </row>
    <row r="32" spans="1:9" ht="11.25">
      <c r="A32" s="3" t="s">
        <v>2</v>
      </c>
      <c r="B32" s="4">
        <f>B6</f>
        <v>-200000000</v>
      </c>
      <c r="C32" s="6">
        <f aca="true" t="shared" si="1" ref="C32:I32">C31*$B$5*$B$4*$B$3</f>
        <v>84273420</v>
      </c>
      <c r="D32" s="6">
        <f t="shared" si="1"/>
        <v>72649500</v>
      </c>
      <c r="E32" s="6">
        <f t="shared" si="1"/>
        <v>35840420</v>
      </c>
      <c r="F32" s="6">
        <f t="shared" si="1"/>
        <v>18404540</v>
      </c>
      <c r="G32" s="6">
        <f t="shared" si="1"/>
        <v>15498560</v>
      </c>
      <c r="H32" s="6">
        <f t="shared" si="1"/>
        <v>11623920</v>
      </c>
      <c r="I32" s="6">
        <f t="shared" si="1"/>
        <v>4843300</v>
      </c>
    </row>
    <row r="33" spans="1:9" ht="11.25">
      <c r="A33" s="4"/>
      <c r="B33" s="4">
        <f>B32</f>
        <v>-200000000</v>
      </c>
      <c r="C33" s="7">
        <f>C32*1/(1+$B$7)^1</f>
        <v>78030944.44444443</v>
      </c>
      <c r="D33" s="7">
        <f>D32*1/(1+$B$7)^2</f>
        <v>62285236.625514396</v>
      </c>
      <c r="E33" s="7">
        <f>E32*1/(1+$B$7)^3</f>
        <v>28451280.927704107</v>
      </c>
      <c r="F33" s="7">
        <f>F32*1/(1+$B$7)^4</f>
        <v>13527886.326986436</v>
      </c>
      <c r="G33" s="7">
        <f>G32*1/(1+$B$7)^5</f>
        <v>10548059.514219442</v>
      </c>
      <c r="H33" s="7">
        <f>H32*1/(1+$B$7)^6</f>
        <v>7325041.329319057</v>
      </c>
      <c r="I33" s="7">
        <f>I32*1/(1+$B$7)^7</f>
        <v>2826019.031373093</v>
      </c>
    </row>
    <row r="34" spans="1:9" ht="11.25">
      <c r="A34" s="4"/>
      <c r="B34" s="4"/>
      <c r="C34" s="4"/>
      <c r="D34" s="4"/>
      <c r="E34" s="4"/>
      <c r="F34" s="4"/>
      <c r="G34" s="4"/>
      <c r="H34" s="4"/>
      <c r="I34" s="4"/>
    </row>
    <row r="35" spans="1:9" ht="11.25">
      <c r="A35" s="3" t="s">
        <v>9</v>
      </c>
      <c r="B35" s="9">
        <f>SUM(B33:I33)</f>
        <v>2994468.1995609635</v>
      </c>
      <c r="C35" s="4"/>
      <c r="D35" s="4"/>
      <c r="E35" s="4"/>
      <c r="F35" s="4"/>
      <c r="G35" s="4"/>
      <c r="H35" s="4"/>
      <c r="I35" s="4"/>
    </row>
    <row r="37" spans="1:2" ht="11.25">
      <c r="A37" s="12"/>
      <c r="B37" s="12"/>
    </row>
    <row r="38" spans="1:2" ht="11.25">
      <c r="A38" s="13"/>
      <c r="B38" s="13"/>
    </row>
  </sheetData>
  <printOptions/>
  <pageMargins left="0.75" right="0.75" top="1.56" bottom="1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knutrich</dc:creator>
  <cp:keywords/>
  <dc:description/>
  <cp:lastModifiedBy>knutrich</cp:lastModifiedBy>
  <cp:lastPrinted>2005-05-10T12:02:46Z</cp:lastPrinted>
  <dcterms:created xsi:type="dcterms:W3CDTF">2005-05-10T07:28:17Z</dcterms:created>
  <dcterms:modified xsi:type="dcterms:W3CDTF">2005-05-12T12:46:07Z</dcterms:modified>
  <cp:category/>
  <cp:version/>
  <cp:contentType/>
  <cp:contentStatus/>
</cp:coreProperties>
</file>