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315" windowHeight="7995" activeTab="0"/>
  </bookViews>
  <sheets>
    <sheet name="CompProps" sheetId="1" r:id="rId1"/>
    <sheet name="Flash-Template" sheetId="2" r:id="rId2"/>
    <sheet name="ResOil-BOPVT" sheetId="3" r:id="rId3"/>
    <sheet name="ResGas-BOPVT" sheetId="4" r:id="rId4"/>
    <sheet name="Reservoir-Flash" sheetId="5" r:id="rId5"/>
    <sheet name="ResOil-SEP-Stage1" sheetId="6" r:id="rId6"/>
    <sheet name="ResOil-SEP-Stage2" sheetId="7" r:id="rId7"/>
    <sheet name="ResGas-SEP-Stage1" sheetId="8" r:id="rId8"/>
    <sheet name="ResGas-SEP-Stage2" sheetId="9" r:id="rId9"/>
    <sheet name="K-values" sheetId="10" r:id="rId10"/>
  </sheets>
  <definedNames>
    <definedName name="solver_adj" localSheetId="0" hidden="1">'CompProps'!$B$5</definedName>
    <definedName name="solver_adj" localSheetId="1" hidden="1">'Flash-Template'!$B$10</definedName>
    <definedName name="solver_adj" localSheetId="4" hidden="1">'Reservoir-Flash'!$B$10</definedName>
    <definedName name="solver_adj" localSheetId="7" hidden="1">'ResGas-SEP-Stage1'!$B$10</definedName>
    <definedName name="solver_adj" localSheetId="8" hidden="1">'ResGas-SEP-Stage2'!$B$10</definedName>
    <definedName name="solver_adj" localSheetId="5" hidden="1">'ResOil-SEP-Stage1'!$B$10</definedName>
    <definedName name="solver_adj" localSheetId="6" hidden="1">'ResOil-SEP-Stage2'!$B$10</definedName>
    <definedName name="solver_cvg" localSheetId="0" hidden="1">0.0001</definedName>
    <definedName name="solver_cvg" localSheetId="1" hidden="1">0.0001</definedName>
    <definedName name="solver_cvg" localSheetId="4" hidden="1">0.0001</definedName>
    <definedName name="solver_cvg" localSheetId="7" hidden="1">0.0001</definedName>
    <definedName name="solver_cvg" localSheetId="8" hidden="1">0.0001</definedName>
    <definedName name="solver_cvg" localSheetId="5" hidden="1">0.0001</definedName>
    <definedName name="solver_cvg" localSheetId="6" hidden="1">0.0001</definedName>
    <definedName name="solver_drv" localSheetId="0" hidden="1">1</definedName>
    <definedName name="solver_drv" localSheetId="1" hidden="1">1</definedName>
    <definedName name="solver_drv" localSheetId="4" hidden="1">1</definedName>
    <definedName name="solver_drv" localSheetId="7" hidden="1">1</definedName>
    <definedName name="solver_drv" localSheetId="8" hidden="1">1</definedName>
    <definedName name="solver_drv" localSheetId="5" hidden="1">1</definedName>
    <definedName name="solver_drv" localSheetId="6" hidden="1">1</definedName>
    <definedName name="solver_eng" localSheetId="0" hidden="1">1</definedName>
    <definedName name="solver_eng" localSheetId="4" hidden="1">1</definedName>
    <definedName name="solver_eng" localSheetId="7" hidden="1">1</definedName>
    <definedName name="solver_eng" localSheetId="8" hidden="1">1</definedName>
    <definedName name="solver_eng" localSheetId="5" hidden="1">1</definedName>
    <definedName name="solver_eng" localSheetId="6" hidden="1">1</definedName>
    <definedName name="solver_est" localSheetId="0" hidden="1">1</definedName>
    <definedName name="solver_est" localSheetId="1" hidden="1">1</definedName>
    <definedName name="solver_est" localSheetId="4" hidden="1">1</definedName>
    <definedName name="solver_est" localSheetId="7" hidden="1">1</definedName>
    <definedName name="solver_est" localSheetId="8" hidden="1">1</definedName>
    <definedName name="solver_est" localSheetId="5" hidden="1">1</definedName>
    <definedName name="solver_est" localSheetId="6" hidden="1">1</definedName>
    <definedName name="solver_itr" localSheetId="0" hidden="1">100</definedName>
    <definedName name="solver_itr" localSheetId="1" hidden="1">100</definedName>
    <definedName name="solver_itr" localSheetId="4" hidden="1">100</definedName>
    <definedName name="solver_itr" localSheetId="7" hidden="1">100</definedName>
    <definedName name="solver_itr" localSheetId="8" hidden="1">100</definedName>
    <definedName name="solver_itr" localSheetId="5" hidden="1">100</definedName>
    <definedName name="solver_itr" localSheetId="6" hidden="1">100</definedName>
    <definedName name="solver_lhs1" localSheetId="0" hidden="1">'CompProps'!$B$5</definedName>
    <definedName name="solver_lhs1" localSheetId="1" hidden="1">'Flash-Template'!$B$10</definedName>
    <definedName name="solver_lhs1" localSheetId="4" hidden="1">'Reservoir-Flash'!$B$10</definedName>
    <definedName name="solver_lhs1" localSheetId="7" hidden="1">'ResGas-SEP-Stage1'!$B$10</definedName>
    <definedName name="solver_lhs1" localSheetId="8" hidden="1">'ResGas-SEP-Stage2'!$B$10</definedName>
    <definedName name="solver_lhs1" localSheetId="5" hidden="1">'ResOil-SEP-Stage1'!$B$10</definedName>
    <definedName name="solver_lhs1" localSheetId="6" hidden="1">'ResOil-SEP-Stage2'!$B$10</definedName>
    <definedName name="solver_lhs2" localSheetId="1" hidden="1">'Flash-Template'!$B$10</definedName>
    <definedName name="solver_lhs2" localSheetId="4" hidden="1">'Reservoir-Flash'!$B$10</definedName>
    <definedName name="solver_lhs2" localSheetId="7" hidden="1">'ResGas-SEP-Stage1'!$B$10</definedName>
    <definedName name="solver_lhs2" localSheetId="8" hidden="1">'ResGas-SEP-Stage2'!$B$10</definedName>
    <definedName name="solver_lhs2" localSheetId="5" hidden="1">'ResOil-SEP-Stage1'!$B$10</definedName>
    <definedName name="solver_lhs2" localSheetId="6" hidden="1">'ResOil-SEP-Stage2'!$B$10</definedName>
    <definedName name="solver_lin" localSheetId="0" hidden="1">2</definedName>
    <definedName name="solver_lin" localSheetId="1" hidden="1">2</definedName>
    <definedName name="solver_lin" localSheetId="4" hidden="1">2</definedName>
    <definedName name="solver_lin" localSheetId="7" hidden="1">2</definedName>
    <definedName name="solver_lin" localSheetId="8" hidden="1">2</definedName>
    <definedName name="solver_lin" localSheetId="5" hidden="1">2</definedName>
    <definedName name="solver_lin" localSheetId="6" hidden="1">2</definedName>
    <definedName name="solver_mip" localSheetId="0" hidden="1">2147483647</definedName>
    <definedName name="solver_mip" localSheetId="4" hidden="1">2147483647</definedName>
    <definedName name="solver_mip" localSheetId="7" hidden="1">2147483647</definedName>
    <definedName name="solver_mip" localSheetId="8" hidden="1">2147483647</definedName>
    <definedName name="solver_mip" localSheetId="5" hidden="1">2147483647</definedName>
    <definedName name="solver_mip" localSheetId="6" hidden="1">2147483647</definedName>
    <definedName name="solver_mni" localSheetId="0" hidden="1">30</definedName>
    <definedName name="solver_mni" localSheetId="4" hidden="1">30</definedName>
    <definedName name="solver_mni" localSheetId="7" hidden="1">30</definedName>
    <definedName name="solver_mni" localSheetId="8" hidden="1">30</definedName>
    <definedName name="solver_mni" localSheetId="5" hidden="1">30</definedName>
    <definedName name="solver_mni" localSheetId="6" hidden="1">30</definedName>
    <definedName name="solver_mrt" localSheetId="0" hidden="1">"0,075"</definedName>
    <definedName name="solver_mrt" localSheetId="4" hidden="1">"""""""0,075"""""""</definedName>
    <definedName name="solver_mrt" localSheetId="7" hidden="1">"""0,075"""</definedName>
    <definedName name="solver_mrt" localSheetId="8" hidden="1">"""0,075"""</definedName>
    <definedName name="solver_mrt" localSheetId="5" hidden="1">"0,075"</definedName>
    <definedName name="solver_mrt" localSheetId="6" hidden="1">"0,075"</definedName>
    <definedName name="solver_msl" localSheetId="0" hidden="1">2</definedName>
    <definedName name="solver_msl" localSheetId="4" hidden="1">2</definedName>
    <definedName name="solver_msl" localSheetId="7" hidden="1">2</definedName>
    <definedName name="solver_msl" localSheetId="8" hidden="1">2</definedName>
    <definedName name="solver_msl" localSheetId="5" hidden="1">2</definedName>
    <definedName name="solver_msl" localSheetId="6" hidden="1">2</definedName>
    <definedName name="solver_neg" localSheetId="0" hidden="1">2</definedName>
    <definedName name="solver_neg" localSheetId="1" hidden="1">2</definedName>
    <definedName name="solver_neg" localSheetId="4" hidden="1">2</definedName>
    <definedName name="solver_neg" localSheetId="7" hidden="1">2</definedName>
    <definedName name="solver_neg" localSheetId="8" hidden="1">2</definedName>
    <definedName name="solver_neg" localSheetId="5" hidden="1">2</definedName>
    <definedName name="solver_neg" localSheetId="6" hidden="1">2</definedName>
    <definedName name="solver_nod" localSheetId="0" hidden="1">2147483647</definedName>
    <definedName name="solver_nod" localSheetId="4" hidden="1">2147483647</definedName>
    <definedName name="solver_nod" localSheetId="7" hidden="1">2147483647</definedName>
    <definedName name="solver_nod" localSheetId="8" hidden="1">2147483647</definedName>
    <definedName name="solver_nod" localSheetId="5" hidden="1">2147483647</definedName>
    <definedName name="solver_nod" localSheetId="6" hidden="1">2147483647</definedName>
    <definedName name="solver_num" localSheetId="0" hidden="1">1</definedName>
    <definedName name="solver_num" localSheetId="1" hidden="1">2</definedName>
    <definedName name="solver_num" localSheetId="4" hidden="1">2</definedName>
    <definedName name="solver_num" localSheetId="7" hidden="1">2</definedName>
    <definedName name="solver_num" localSheetId="8" hidden="1">2</definedName>
    <definedName name="solver_num" localSheetId="5" hidden="1">2</definedName>
    <definedName name="solver_num" localSheetId="6" hidden="1">2</definedName>
    <definedName name="solver_nwt" localSheetId="0" hidden="1">1</definedName>
    <definedName name="solver_nwt" localSheetId="1" hidden="1">1</definedName>
    <definedName name="solver_nwt" localSheetId="4" hidden="1">1</definedName>
    <definedName name="solver_nwt" localSheetId="7" hidden="1">1</definedName>
    <definedName name="solver_nwt" localSheetId="8" hidden="1">1</definedName>
    <definedName name="solver_nwt" localSheetId="5" hidden="1">1</definedName>
    <definedName name="solver_nwt" localSheetId="6" hidden="1">1</definedName>
    <definedName name="solver_opt" localSheetId="0" hidden="1">'CompProps'!$J$6</definedName>
    <definedName name="solver_opt" localSheetId="1" hidden="1">'Flash-Template'!$E$12</definedName>
    <definedName name="solver_opt" localSheetId="4" hidden="1">'Reservoir-Flash'!$E$12</definedName>
    <definedName name="solver_opt" localSheetId="7" hidden="1">'ResGas-SEP-Stage1'!$E$12</definedName>
    <definedName name="solver_opt" localSheetId="8" hidden="1">'ResGas-SEP-Stage2'!$E$12</definedName>
    <definedName name="solver_opt" localSheetId="5" hidden="1">'ResOil-SEP-Stage1'!$E$12</definedName>
    <definedName name="solver_opt" localSheetId="6" hidden="1">'ResOil-SEP-Stage2'!$E$12</definedName>
    <definedName name="solver_pre" localSheetId="0" hidden="1">0.000001</definedName>
    <definedName name="solver_pre" localSheetId="1" hidden="1">0.000001</definedName>
    <definedName name="solver_pre" localSheetId="4" hidden="1">0.000001</definedName>
    <definedName name="solver_pre" localSheetId="7" hidden="1">0.000001</definedName>
    <definedName name="solver_pre" localSheetId="8" hidden="1">0.000001</definedName>
    <definedName name="solver_pre" localSheetId="5" hidden="1">0.000001</definedName>
    <definedName name="solver_pre" localSheetId="6" hidden="1">0.000001</definedName>
    <definedName name="solver_rbv" localSheetId="0" hidden="1">1</definedName>
    <definedName name="solver_rbv" localSheetId="4" hidden="1">1</definedName>
    <definedName name="solver_rbv" localSheetId="7" hidden="1">1</definedName>
    <definedName name="solver_rbv" localSheetId="8" hidden="1">1</definedName>
    <definedName name="solver_rbv" localSheetId="5" hidden="1">1</definedName>
    <definedName name="solver_rbv" localSheetId="6" hidden="1">1</definedName>
    <definedName name="solver_rel1" localSheetId="0" hidden="1">3</definedName>
    <definedName name="solver_rel1" localSheetId="1" hidden="1">1</definedName>
    <definedName name="solver_rel1" localSheetId="4" hidden="1">1</definedName>
    <definedName name="solver_rel1" localSheetId="7" hidden="1">1</definedName>
    <definedName name="solver_rel1" localSheetId="8" hidden="1">1</definedName>
    <definedName name="solver_rel1" localSheetId="5" hidden="1">1</definedName>
    <definedName name="solver_rel1" localSheetId="6" hidden="1">1</definedName>
    <definedName name="solver_rel2" localSheetId="1" hidden="1">3</definedName>
    <definedName name="solver_rel2" localSheetId="4" hidden="1">3</definedName>
    <definedName name="solver_rel2" localSheetId="7" hidden="1">3</definedName>
    <definedName name="solver_rel2" localSheetId="8" hidden="1">3</definedName>
    <definedName name="solver_rel2" localSheetId="5" hidden="1">3</definedName>
    <definedName name="solver_rel2" localSheetId="6" hidden="1">3</definedName>
    <definedName name="solver_rhs1" localSheetId="0" hidden="1">'CompProps'!$I$7</definedName>
    <definedName name="solver_rhs1" localSheetId="1" hidden="1">'Flash-Template'!$B$9-0.0000000001</definedName>
    <definedName name="solver_rhs1" localSheetId="4" hidden="1">'Reservoir-Flash'!$B$9-0.0000000001</definedName>
    <definedName name="solver_rhs1" localSheetId="7" hidden="1">'ResGas-SEP-Stage1'!$B$9-0.0000000001</definedName>
    <definedName name="solver_rhs1" localSheetId="8" hidden="1">'ResGas-SEP-Stage2'!$B$9-0.0000000001</definedName>
    <definedName name="solver_rhs1" localSheetId="5" hidden="1">'ResOil-SEP-Stage1'!$B$9-0.0000000001</definedName>
    <definedName name="solver_rhs1" localSheetId="6" hidden="1">'ResOil-SEP-Stage2'!$B$9-0.0000000001</definedName>
    <definedName name="solver_rhs2" localSheetId="1" hidden="1">'Flash-Template'!$B$8+0.0000000001</definedName>
    <definedName name="solver_rhs2" localSheetId="4" hidden="1">'Reservoir-Flash'!$B$8+0.0000000001</definedName>
    <definedName name="solver_rhs2" localSheetId="7" hidden="1">'ResGas-SEP-Stage1'!$B$8+0.0000000001</definedName>
    <definedName name="solver_rhs2" localSheetId="8" hidden="1">'ResGas-SEP-Stage2'!$B$8+0.0000000001</definedName>
    <definedName name="solver_rhs2" localSheetId="5" hidden="1">'ResOil-SEP-Stage1'!$B$8+0.0000000001</definedName>
    <definedName name="solver_rhs2" localSheetId="6" hidden="1">'ResOil-SEP-Stage2'!$B$8+0.0000000001</definedName>
    <definedName name="solver_rlx" localSheetId="0" hidden="1">1</definedName>
    <definedName name="solver_rlx" localSheetId="4" hidden="1">1</definedName>
    <definedName name="solver_rlx" localSheetId="7" hidden="1">1</definedName>
    <definedName name="solver_rlx" localSheetId="8" hidden="1">1</definedName>
    <definedName name="solver_rlx" localSheetId="5" hidden="1">1</definedName>
    <definedName name="solver_rlx" localSheetId="6" hidden="1">1</definedName>
    <definedName name="solver_rsd" localSheetId="0" hidden="1">0</definedName>
    <definedName name="solver_rsd" localSheetId="4" hidden="1">0</definedName>
    <definedName name="solver_rsd" localSheetId="7" hidden="1">0</definedName>
    <definedName name="solver_rsd" localSheetId="8" hidden="1">0</definedName>
    <definedName name="solver_rsd" localSheetId="5" hidden="1">0</definedName>
    <definedName name="solver_rsd" localSheetId="6" hidden="1">0</definedName>
    <definedName name="solver_scl" localSheetId="0" hidden="1">2</definedName>
    <definedName name="solver_scl" localSheetId="1" hidden="1">2</definedName>
    <definedName name="solver_scl" localSheetId="4" hidden="1">2</definedName>
    <definedName name="solver_scl" localSheetId="7" hidden="1">2</definedName>
    <definedName name="solver_scl" localSheetId="8" hidden="1">2</definedName>
    <definedName name="solver_scl" localSheetId="5" hidden="1">2</definedName>
    <definedName name="solver_scl" localSheetId="6" hidden="1">2</definedName>
    <definedName name="solver_sho" localSheetId="0" hidden="1">2</definedName>
    <definedName name="solver_sho" localSheetId="1" hidden="1">2</definedName>
    <definedName name="solver_sho" localSheetId="4" hidden="1">2</definedName>
    <definedName name="solver_sho" localSheetId="7" hidden="1">2</definedName>
    <definedName name="solver_sho" localSheetId="8" hidden="1">2</definedName>
    <definedName name="solver_sho" localSheetId="5" hidden="1">2</definedName>
    <definedName name="solver_sho" localSheetId="6" hidden="1">2</definedName>
    <definedName name="solver_ssz" localSheetId="0" hidden="1">100</definedName>
    <definedName name="solver_ssz" localSheetId="4" hidden="1">100</definedName>
    <definedName name="solver_ssz" localSheetId="7" hidden="1">100</definedName>
    <definedName name="solver_ssz" localSheetId="8" hidden="1">100</definedName>
    <definedName name="solver_ssz" localSheetId="5" hidden="1">100</definedName>
    <definedName name="solver_ssz" localSheetId="6" hidden="1">100</definedName>
    <definedName name="solver_tim" localSheetId="0" hidden="1">100</definedName>
    <definedName name="solver_tim" localSheetId="1" hidden="1">100</definedName>
    <definedName name="solver_tim" localSheetId="4" hidden="1">100</definedName>
    <definedName name="solver_tim" localSheetId="7" hidden="1">100</definedName>
    <definedName name="solver_tim" localSheetId="8" hidden="1">100</definedName>
    <definedName name="solver_tim" localSheetId="5" hidden="1">100</definedName>
    <definedName name="solver_tim" localSheetId="6" hidden="1">100</definedName>
    <definedName name="solver_tol" localSheetId="0" hidden="1">0.01</definedName>
    <definedName name="solver_tol" localSheetId="1" hidden="1">0.05</definedName>
    <definedName name="solver_tol" localSheetId="4" hidden="1">0.01</definedName>
    <definedName name="solver_tol" localSheetId="7" hidden="1">0.01</definedName>
    <definedName name="solver_tol" localSheetId="8" hidden="1">0.01</definedName>
    <definedName name="solver_tol" localSheetId="5" hidden="1">0.01</definedName>
    <definedName name="solver_tol" localSheetId="6" hidden="1">0.01</definedName>
    <definedName name="solver_typ" localSheetId="0" hidden="1">2</definedName>
    <definedName name="solver_typ" localSheetId="1" hidden="1">3</definedName>
    <definedName name="solver_typ" localSheetId="4" hidden="1">3</definedName>
    <definedName name="solver_typ" localSheetId="7" hidden="1">3</definedName>
    <definedName name="solver_typ" localSheetId="8" hidden="1">3</definedName>
    <definedName name="solver_typ" localSheetId="5" hidden="1">3</definedName>
    <definedName name="solver_typ" localSheetId="6" hidden="1">3</definedName>
    <definedName name="solver_val" localSheetId="0" hidden="1">0</definedName>
    <definedName name="solver_val" localSheetId="1" hidden="1">0</definedName>
    <definedName name="solver_val" localSheetId="4" hidden="1">0</definedName>
    <definedName name="solver_val" localSheetId="7" hidden="1">0</definedName>
    <definedName name="solver_val" localSheetId="8" hidden="1">0</definedName>
    <definedName name="solver_val" localSheetId="5" hidden="1">0</definedName>
    <definedName name="solver_val" localSheetId="6" hidden="1">0</definedName>
    <definedName name="solver_ver" localSheetId="0" hidden="1">3</definedName>
    <definedName name="solver_ver" localSheetId="4" hidden="1">3</definedName>
    <definedName name="solver_ver" localSheetId="7" hidden="1">3</definedName>
    <definedName name="solver_ver" localSheetId="8" hidden="1">3</definedName>
    <definedName name="solver_ver" localSheetId="5" hidden="1">3</definedName>
    <definedName name="solver_ver" localSheetId="6" hidden="1">3</definedName>
  </definedNames>
  <calcPr fullCalcOnLoad="1"/>
</workbook>
</file>

<file path=xl/comments1.xml><?xml version="1.0" encoding="utf-8"?>
<comments xmlns="http://schemas.openxmlformats.org/spreadsheetml/2006/main">
  <authors>
    <author>Curtis Hays Whitson</author>
  </authors>
  <commentList>
    <comment ref="B5" authorId="0">
      <text>
        <r>
          <rPr>
            <sz val="9"/>
            <rFont val="Tahoma"/>
            <family val="2"/>
          </rPr>
          <t>Curtis-adjusted (with solver) to get best-fit of K-values at saturation pressure (dewpoint) vs EOS results.</t>
        </r>
      </text>
    </comment>
    <comment ref="B6" authorId="0">
      <text>
        <r>
          <rPr>
            <sz val="9"/>
            <rFont val="Tahoma"/>
            <family val="2"/>
          </rPr>
          <t>From Problem 2.</t>
        </r>
      </text>
    </comment>
  </commentList>
</comments>
</file>

<file path=xl/comments2.xml><?xml version="1.0" encoding="utf-8"?>
<comments xmlns="http://schemas.openxmlformats.org/spreadsheetml/2006/main">
  <authors>
    <author>Curtis Hays Whitson</author>
  </authors>
  <commentList>
    <comment ref="E12" authorId="0">
      <text>
        <r>
          <rPr>
            <b/>
            <sz val="9"/>
            <rFont val="Tahoma"/>
            <family val="2"/>
          </rPr>
          <t xml:space="preserve">Drive to 0
</t>
        </r>
      </text>
    </comment>
  </commentList>
</comments>
</file>

<file path=xl/comments5.xml><?xml version="1.0" encoding="utf-8"?>
<comments xmlns="http://schemas.openxmlformats.org/spreadsheetml/2006/main">
  <authors>
    <author>Curtis Hays Whitson</author>
  </authors>
  <commentList>
    <comment ref="E12" authorId="0">
      <text>
        <r>
          <rPr>
            <b/>
            <sz val="9"/>
            <rFont val="Tahoma"/>
            <family val="2"/>
          </rPr>
          <t xml:space="preserve">Drive to 0
</t>
        </r>
      </text>
    </comment>
    <comment ref="B6" authorId="0">
      <text>
        <r>
          <rPr>
            <sz val="9"/>
            <rFont val="Tahoma"/>
            <family val="2"/>
          </rPr>
          <t>YOU must set CCE flash pressure to generate equilibrium reservoir compositions yi and xi.</t>
        </r>
      </text>
    </comment>
    <comment ref="I11" authorId="0">
      <text>
        <r>
          <rPr>
            <sz val="9"/>
            <rFont val="Tahoma"/>
            <family val="2"/>
          </rPr>
          <t>The reason for such lousy solution GOR (Rs) and OGR (rs) vs EOS is because of lousy 300-bar equilibrium gas and oil compositions from Wilson K-values…
when can you trust a modified Wilson?</t>
        </r>
      </text>
    </comment>
  </commentList>
</comments>
</file>

<file path=xl/comments6.xml><?xml version="1.0" encoding="utf-8"?>
<comments xmlns="http://schemas.openxmlformats.org/spreadsheetml/2006/main">
  <authors>
    <author>Curtis Hays Whitson</author>
  </authors>
  <commentList>
    <comment ref="E12" authorId="0">
      <text>
        <r>
          <rPr>
            <b/>
            <sz val="9"/>
            <rFont val="Tahoma"/>
            <family val="2"/>
          </rPr>
          <t xml:space="preserve">Drive to 0
</t>
        </r>
      </text>
    </comment>
    <comment ref="B13" authorId="0">
      <text>
        <r>
          <rPr>
            <sz val="9"/>
            <rFont val="Tahoma"/>
            <family val="2"/>
          </rPr>
          <t>Select the reservoir equilibrium OIL or GAS to conduct the separator test on: link to the correct composition in sheet Reservoir-Flash</t>
        </r>
      </text>
    </comment>
  </commentList>
</comments>
</file>

<file path=xl/comments7.xml><?xml version="1.0" encoding="utf-8"?>
<comments xmlns="http://schemas.openxmlformats.org/spreadsheetml/2006/main">
  <authors>
    <author>Curtis Hays Whitson</author>
  </authors>
  <commentList>
    <comment ref="E12" authorId="0">
      <text>
        <r>
          <rPr>
            <b/>
            <sz val="9"/>
            <rFont val="Tahoma"/>
            <family val="2"/>
          </rPr>
          <t xml:space="preserve">Drive to 0
</t>
        </r>
      </text>
    </comment>
    <comment ref="B13" authorId="0">
      <text>
        <r>
          <rPr>
            <sz val="9"/>
            <rFont val="Tahoma"/>
            <family val="2"/>
          </rPr>
          <t>Linked to SEP-Stage1 equilibrium OIL.</t>
        </r>
      </text>
    </comment>
  </commentList>
</comments>
</file>

<file path=xl/comments8.xml><?xml version="1.0" encoding="utf-8"?>
<comments xmlns="http://schemas.openxmlformats.org/spreadsheetml/2006/main">
  <authors>
    <author>Curtis Hays Whitson</author>
  </authors>
  <commentList>
    <comment ref="E12" authorId="0">
      <text>
        <r>
          <rPr>
            <b/>
            <sz val="9"/>
            <rFont val="Tahoma"/>
            <family val="2"/>
          </rPr>
          <t xml:space="preserve">Drive to 0
</t>
        </r>
      </text>
    </comment>
    <comment ref="B13" authorId="0">
      <text>
        <r>
          <rPr>
            <sz val="9"/>
            <rFont val="Tahoma"/>
            <family val="2"/>
          </rPr>
          <t>Select the reservoir equilibrium OIL or GAS to conduct the separator test on: link to the correct composition in sheet Reservoir-Flash</t>
        </r>
      </text>
    </comment>
  </commentList>
</comments>
</file>

<file path=xl/comments9.xml><?xml version="1.0" encoding="utf-8"?>
<comments xmlns="http://schemas.openxmlformats.org/spreadsheetml/2006/main">
  <authors>
    <author>Curtis Hays Whitson</author>
  </authors>
  <commentList>
    <comment ref="E12" authorId="0">
      <text>
        <r>
          <rPr>
            <b/>
            <sz val="9"/>
            <rFont val="Tahoma"/>
            <family val="2"/>
          </rPr>
          <t xml:space="preserve">Drive to 0
</t>
        </r>
      </text>
    </comment>
    <comment ref="B13" authorId="0">
      <text>
        <r>
          <rPr>
            <sz val="9"/>
            <rFont val="Tahoma"/>
            <family val="2"/>
          </rPr>
          <t>Linked to SEP-Stage1 equilibrium OIL.</t>
        </r>
      </text>
    </comment>
  </commentList>
</comments>
</file>

<file path=xl/sharedStrings.xml><?xml version="1.0" encoding="utf-8"?>
<sst xmlns="http://schemas.openxmlformats.org/spreadsheetml/2006/main" count="296" uniqueCount="127">
  <si>
    <t xml:space="preserve">TPG 4145 </t>
  </si>
  <si>
    <t>Component</t>
  </si>
  <si>
    <t>AF</t>
  </si>
  <si>
    <t>Tc</t>
  </si>
  <si>
    <t>Pc</t>
  </si>
  <si>
    <t>N2</t>
  </si>
  <si>
    <t>CO2</t>
  </si>
  <si>
    <t>C1</t>
  </si>
  <si>
    <t>C2</t>
  </si>
  <si>
    <t>C3</t>
  </si>
  <si>
    <t>I-C4</t>
  </si>
  <si>
    <t>N-C4</t>
  </si>
  <si>
    <t>I-C5</t>
  </si>
  <si>
    <t>N-C5</t>
  </si>
  <si>
    <t>C6</t>
  </si>
  <si>
    <t>M</t>
  </si>
  <si>
    <t>K</t>
  </si>
  <si>
    <t>kPa</t>
  </si>
  <si>
    <t>Temperature</t>
  </si>
  <si>
    <t>Pressure</t>
  </si>
  <si>
    <t>C</t>
  </si>
  <si>
    <t>bar</t>
  </si>
  <si>
    <t>A2</t>
  </si>
  <si>
    <t>A1</t>
  </si>
  <si>
    <t>Ki</t>
  </si>
  <si>
    <t>Kmin</t>
  </si>
  <si>
    <t>Kmax</t>
  </si>
  <si>
    <t>Fvmin</t>
  </si>
  <si>
    <t>Fvmax</t>
  </si>
  <si>
    <t>Fv</t>
  </si>
  <si>
    <t>ci=1/(Ki-1)</t>
  </si>
  <si>
    <t>hi</t>
  </si>
  <si>
    <t>zi</t>
  </si>
  <si>
    <t>Sum</t>
  </si>
  <si>
    <t>yi</t>
  </si>
  <si>
    <t>xi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</si>
  <si>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</si>
  <si>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</si>
  <si>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</si>
  <si>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</si>
  <si>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</si>
  <si>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</si>
  <si>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</si>
  <si>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</si>
  <si>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</si>
  <si>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</si>
  <si>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</si>
  <si>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</si>
  <si>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</si>
  <si>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</si>
  <si>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</si>
  <si>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</si>
  <si>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</si>
  <si>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</si>
  <si>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</si>
  <si>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</si>
  <si>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</si>
  <si>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</si>
  <si>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</si>
  <si>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C30+</t>
  </si>
  <si>
    <t xml:space="preserve">T (C) </t>
  </si>
  <si>
    <t>T (K)</t>
  </si>
  <si>
    <t>p (kPa)</t>
  </si>
  <si>
    <t>p (bara)</t>
  </si>
  <si>
    <t>SG</t>
  </si>
  <si>
    <t>Reservoir Temperature</t>
  </si>
  <si>
    <t>Reservoir Pressure</t>
  </si>
  <si>
    <t>Tsp1</t>
  </si>
  <si>
    <t>Psp1</t>
  </si>
  <si>
    <t>Res. Gas</t>
  </si>
  <si>
    <t>Res. Oil</t>
  </si>
  <si>
    <t>Tsc</t>
  </si>
  <si>
    <t>Psc</t>
  </si>
  <si>
    <t>yi2</t>
  </si>
  <si>
    <t>xi2</t>
  </si>
  <si>
    <t>Sep.Oil</t>
  </si>
  <si>
    <t>MW</t>
  </si>
  <si>
    <t>Moles (kg-mole)</t>
  </si>
  <si>
    <t>MW (kg/kg-mole)</t>
  </si>
  <si>
    <t>Mass (kg)</t>
  </si>
  <si>
    <t>Volume (m3)</t>
  </si>
  <si>
    <t>Reservoir</t>
  </si>
  <si>
    <t>Fluid</t>
  </si>
  <si>
    <t>Flashed</t>
  </si>
  <si>
    <t>Oil</t>
  </si>
  <si>
    <t>Gas</t>
  </si>
  <si>
    <t>Stage 1</t>
  </si>
  <si>
    <t>Stage 2</t>
  </si>
  <si>
    <t>Total</t>
  </si>
  <si>
    <t>EOS</t>
  </si>
  <si>
    <t>SSQ</t>
  </si>
  <si>
    <t>Modified Wilson Equation …</t>
  </si>
  <si>
    <t>Wilson Eq.</t>
  </si>
  <si>
    <t>Residuals</t>
  </si>
  <si>
    <t>Pressure (bara)</t>
  </si>
  <si>
    <t>Density (kg/m3) : from EOS</t>
  </si>
  <si>
    <t>CCE</t>
  </si>
  <si>
    <t>Reservoir Oil Black-Oil Properties</t>
  </si>
  <si>
    <t>Solution GOR, Rs, Sm3/Sm3</t>
  </si>
  <si>
    <t>Oil FVF, m3/Sm3</t>
  </si>
  <si>
    <t>Surface</t>
  </si>
  <si>
    <t>Temperature (C)</t>
  </si>
  <si>
    <t>From PhazeComp EOS Results:</t>
  </si>
  <si>
    <t>Name</t>
  </si>
  <si>
    <t>Date</t>
  </si>
  <si>
    <t>Component properties needed for K-value calculations with modified Wilson Equation.</t>
  </si>
  <si>
    <t>Flash Calculation using Rachford-Rice (Muskat-McDowell) Solution</t>
  </si>
  <si>
    <t>TPG 4145</t>
  </si>
  <si>
    <t>Black-Oil PVT Calculations from own (Wilson K-values) flash calculations: Reservoir Oil.</t>
  </si>
  <si>
    <t>Reservoir (CCE) flash to get equlibrium gas and equilbrium oil compositions.</t>
  </si>
  <si>
    <t>K-values from Visual Basic routine</t>
  </si>
  <si>
    <t>Ki(pk,TR)</t>
  </si>
  <si>
    <t>Convergence Pressure, pk</t>
  </si>
  <si>
    <t>Copy this sheet to make a new flash calculation: set (p,T,zi).</t>
  </si>
  <si>
    <t>Make sure to check the "Make Copy" box</t>
  </si>
  <si>
    <t>ResOil</t>
  </si>
  <si>
    <t>Wynda Astutik</t>
  </si>
  <si>
    <t>November 13th, 2011</t>
  </si>
  <si>
    <t>ResGas</t>
  </si>
  <si>
    <t>Stage 1 separator flash of reservoir oil.</t>
  </si>
  <si>
    <t>Stage 2 separator flash of reservoir oil.</t>
  </si>
  <si>
    <t>Stage 1 separator flash of reservoir gas.</t>
  </si>
  <si>
    <t>Stage 2 separator flash of reservoir gas.</t>
  </si>
  <si>
    <r>
      <t>Solution OGR, 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, Sm3/Sm3</t>
    </r>
  </si>
  <si>
    <r>
      <t>B</t>
    </r>
    <r>
      <rPr>
        <vertAlign val="subscript"/>
        <sz val="10"/>
        <rFont val="Arial"/>
        <family val="2"/>
      </rPr>
      <t>gd</t>
    </r>
    <r>
      <rPr>
        <sz val="10"/>
        <rFont val="Arial"/>
        <family val="0"/>
      </rPr>
      <t>, m3/Sm3</t>
    </r>
  </si>
  <si>
    <r>
      <t>Solution OGR, 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, Sm3/10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Sm3</t>
    </r>
  </si>
  <si>
    <t>Just for Comparison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</si>
</sst>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"/>
    <numFmt numFmtId="180" formatCode="0.0E+00"/>
    <numFmt numFmtId="181" formatCode="0.00000000"/>
    <numFmt numFmtId="182" formatCode="0.0000000"/>
    <numFmt numFmtId="183" formatCode="0.000000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0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3" fontId="1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24" borderId="11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2" fontId="11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47625</xdr:rowOff>
    </xdr:from>
    <xdr:to>
      <xdr:col>9</xdr:col>
      <xdr:colOff>466725</xdr:colOff>
      <xdr:row>7</xdr:row>
      <xdr:rowOff>57150</xdr:rowOff>
    </xdr:to>
    <xdr:pic>
      <xdr:nvPicPr>
        <xdr:cNvPr id="1" name="Picture 1" descr="CA4WBF3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71475"/>
          <a:ext cx="2619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7</xdr:row>
      <xdr:rowOff>9525</xdr:rowOff>
    </xdr:from>
    <xdr:to>
      <xdr:col>8</xdr:col>
      <xdr:colOff>266700</xdr:colOff>
      <xdr:row>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143000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85725</xdr:rowOff>
    </xdr:from>
    <xdr:to>
      <xdr:col>9</xdr:col>
      <xdr:colOff>161925</xdr:colOff>
      <xdr:row>6</xdr:row>
      <xdr:rowOff>76200</xdr:rowOff>
    </xdr:to>
    <xdr:pic>
      <xdr:nvPicPr>
        <xdr:cNvPr id="1" name="Picture 1" descr="CA4WBF3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47650"/>
          <a:ext cx="2619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104775</xdr:rowOff>
    </xdr:from>
    <xdr:to>
      <xdr:col>7</xdr:col>
      <xdr:colOff>333375</xdr:colOff>
      <xdr:row>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095375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85725</xdr:rowOff>
    </xdr:from>
    <xdr:to>
      <xdr:col>9</xdr:col>
      <xdr:colOff>161925</xdr:colOff>
      <xdr:row>6</xdr:row>
      <xdr:rowOff>66675</xdr:rowOff>
    </xdr:to>
    <xdr:pic>
      <xdr:nvPicPr>
        <xdr:cNvPr id="1" name="Picture 1" descr="CA4WBF3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47650"/>
          <a:ext cx="2619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104775</xdr:rowOff>
    </xdr:from>
    <xdr:to>
      <xdr:col>7</xdr:col>
      <xdr:colOff>333375</xdr:colOff>
      <xdr:row>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104900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85725</xdr:rowOff>
    </xdr:from>
    <xdr:to>
      <xdr:col>9</xdr:col>
      <xdr:colOff>161925</xdr:colOff>
      <xdr:row>6</xdr:row>
      <xdr:rowOff>95250</xdr:rowOff>
    </xdr:to>
    <xdr:pic>
      <xdr:nvPicPr>
        <xdr:cNvPr id="1" name="Picture 1" descr="CA4WBF3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47650"/>
          <a:ext cx="2619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104775</xdr:rowOff>
    </xdr:from>
    <xdr:to>
      <xdr:col>7</xdr:col>
      <xdr:colOff>333375</xdr:colOff>
      <xdr:row>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076325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85725</xdr:rowOff>
    </xdr:from>
    <xdr:to>
      <xdr:col>9</xdr:col>
      <xdr:colOff>161925</xdr:colOff>
      <xdr:row>6</xdr:row>
      <xdr:rowOff>66675</xdr:rowOff>
    </xdr:to>
    <xdr:pic>
      <xdr:nvPicPr>
        <xdr:cNvPr id="1" name="Picture 1" descr="CA4WBF3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47650"/>
          <a:ext cx="2619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104775</xdr:rowOff>
    </xdr:from>
    <xdr:to>
      <xdr:col>7</xdr:col>
      <xdr:colOff>333375</xdr:colOff>
      <xdr:row>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104900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85725</xdr:rowOff>
    </xdr:from>
    <xdr:to>
      <xdr:col>9</xdr:col>
      <xdr:colOff>161925</xdr:colOff>
      <xdr:row>6</xdr:row>
      <xdr:rowOff>95250</xdr:rowOff>
    </xdr:to>
    <xdr:pic>
      <xdr:nvPicPr>
        <xdr:cNvPr id="1" name="Picture 1" descr="CA4WBF3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47650"/>
          <a:ext cx="2619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104775</xdr:rowOff>
    </xdr:from>
    <xdr:to>
      <xdr:col>7</xdr:col>
      <xdr:colOff>333375</xdr:colOff>
      <xdr:row>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076325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23.140625" style="0" bestFit="1" customWidth="1"/>
    <col min="9" max="9" width="10.421875" style="0" bestFit="1" customWidth="1"/>
    <col min="10" max="10" width="10.421875" style="0" customWidth="1"/>
    <col min="11" max="11" width="10.421875" style="0" bestFit="1" customWidth="1"/>
  </cols>
  <sheetData>
    <row r="1" spans="1:2" ht="12.75">
      <c r="A1" s="2" t="s">
        <v>0</v>
      </c>
      <c r="B1" t="s">
        <v>105</v>
      </c>
    </row>
    <row r="2" ht="12.75">
      <c r="A2" s="2" t="s">
        <v>103</v>
      </c>
    </row>
    <row r="3" ht="12.75">
      <c r="A3" s="2" t="s">
        <v>104</v>
      </c>
    </row>
    <row r="5" spans="1:11" ht="12.75">
      <c r="A5" t="s">
        <v>112</v>
      </c>
      <c r="B5" s="22">
        <v>424.22614837348084</v>
      </c>
      <c r="C5" t="s">
        <v>21</v>
      </c>
      <c r="D5" s="21">
        <f>B5*100</f>
        <v>42422.61483734808</v>
      </c>
      <c r="E5" t="s">
        <v>17</v>
      </c>
      <c r="I5" s="14" t="s">
        <v>89</v>
      </c>
      <c r="J5" s="14" t="s">
        <v>90</v>
      </c>
      <c r="K5" s="14" t="s">
        <v>92</v>
      </c>
    </row>
    <row r="6" spans="1:11" ht="12.75">
      <c r="A6" t="s">
        <v>22</v>
      </c>
      <c r="B6" s="12">
        <v>0.85</v>
      </c>
      <c r="D6" s="2"/>
      <c r="H6" t="s">
        <v>60</v>
      </c>
      <c r="I6" s="12">
        <v>100</v>
      </c>
      <c r="J6" s="20">
        <f>SUM(J13:J46)</f>
        <v>0.0004377352281241002</v>
      </c>
      <c r="K6" s="19">
        <f>I6</f>
        <v>100</v>
      </c>
    </row>
    <row r="7" spans="8:11" ht="12.75">
      <c r="H7" t="s">
        <v>63</v>
      </c>
      <c r="I7" s="12">
        <v>417</v>
      </c>
      <c r="J7" s="19"/>
      <c r="K7" s="19">
        <f>I7</f>
        <v>417</v>
      </c>
    </row>
    <row r="8" spans="8:11" ht="12.75">
      <c r="H8" t="s">
        <v>61</v>
      </c>
      <c r="I8">
        <f>I6+273.15</f>
        <v>373.15</v>
      </c>
      <c r="J8" s="18"/>
      <c r="K8" s="18">
        <f>I8</f>
        <v>373.15</v>
      </c>
    </row>
    <row r="9" spans="8:11" ht="12.75">
      <c r="H9" t="s">
        <v>62</v>
      </c>
      <c r="I9">
        <f>I7*100</f>
        <v>41700</v>
      </c>
      <c r="J9" s="18"/>
      <c r="K9" s="18">
        <f>I9</f>
        <v>41700</v>
      </c>
    </row>
    <row r="10" spans="9:11" s="1" customFormat="1" ht="12.75">
      <c r="I10"/>
      <c r="K10"/>
    </row>
    <row r="11" spans="1:11" s="1" customFormat="1" ht="12.75">
      <c r="A11" s="1" t="s">
        <v>1</v>
      </c>
      <c r="B11" s="1" t="s">
        <v>15</v>
      </c>
      <c r="C11" s="1" t="s">
        <v>3</v>
      </c>
      <c r="D11" s="1" t="s">
        <v>4</v>
      </c>
      <c r="E11" s="1" t="s">
        <v>2</v>
      </c>
      <c r="F11" s="1" t="s">
        <v>64</v>
      </c>
      <c r="I11" s="1" t="str">
        <f>CONCATENATE("Ki(",I6,",",I7,")")</f>
        <v>Ki(100,417)</v>
      </c>
      <c r="J11" s="1" t="s">
        <v>93</v>
      </c>
      <c r="K11" s="1" t="str">
        <f>CONCATENATE("Ki(",K6,",",K7,")")</f>
        <v>Ki(100,417)</v>
      </c>
    </row>
    <row r="12" spans="3:4" s="1" customFormat="1" ht="12.75">
      <c r="C12" s="1" t="s">
        <v>16</v>
      </c>
      <c r="D12" s="1" t="s">
        <v>17</v>
      </c>
    </row>
    <row r="13" spans="1:11" ht="12.75">
      <c r="A13" t="s">
        <v>5</v>
      </c>
      <c r="B13" s="10">
        <v>28.014</v>
      </c>
      <c r="C13" s="10">
        <v>126.2</v>
      </c>
      <c r="D13" s="10">
        <v>3398</v>
      </c>
      <c r="E13" s="11">
        <v>0.037</v>
      </c>
      <c r="F13" s="11">
        <v>0.27236</v>
      </c>
      <c r="G13" s="11"/>
      <c r="I13" s="11">
        <v>1.03556</v>
      </c>
      <c r="J13" s="16">
        <f aca="true" t="shared" si="0" ref="J13:J46">(K13-I13)^2</f>
        <v>9.319337156015234E-07</v>
      </c>
      <c r="K13" s="3">
        <f>ki(K$9,K$8,CompProps!$D$5,CompProps!$D13,CompProps!$C13,CompProps!$E13,CompProps!$B$6)</f>
        <v>1.0345946328596842</v>
      </c>
    </row>
    <row r="14" spans="1:11" ht="12.75">
      <c r="A14" t="s">
        <v>6</v>
      </c>
      <c r="B14" s="10">
        <v>44.01</v>
      </c>
      <c r="C14" s="10">
        <v>304.12</v>
      </c>
      <c r="D14" s="10">
        <v>7374</v>
      </c>
      <c r="E14" s="11">
        <v>0.225</v>
      </c>
      <c r="F14" s="11">
        <v>0.75104</v>
      </c>
      <c r="G14" s="11"/>
      <c r="I14" s="11">
        <v>1.00059</v>
      </c>
      <c r="J14" s="16">
        <f t="shared" si="0"/>
        <v>7.941050102619387E-05</v>
      </c>
      <c r="K14" s="3">
        <f>ki(K$9,K$8,CompProps!$D$5,CompProps!$D14,CompProps!$C14,CompProps!$E14,CompProps!$B$6)</f>
        <v>1.0095012569835122</v>
      </c>
    </row>
    <row r="15" spans="1:11" ht="12.75">
      <c r="A15" t="s">
        <v>7</v>
      </c>
      <c r="B15" s="10">
        <v>16.043</v>
      </c>
      <c r="C15" s="10">
        <v>190.56</v>
      </c>
      <c r="D15" s="10">
        <v>4599</v>
      </c>
      <c r="E15" s="11">
        <v>0.011</v>
      </c>
      <c r="F15" s="11">
        <v>0.13975</v>
      </c>
      <c r="G15" s="11"/>
      <c r="I15" s="11">
        <v>1.01917</v>
      </c>
      <c r="J15" s="16">
        <f t="shared" si="0"/>
        <v>2.1072766694643354E-05</v>
      </c>
      <c r="K15" s="3">
        <f>ki(K$9,K$8,CompProps!$D$5,CompProps!$D15,CompProps!$C15,CompProps!$E15,CompProps!$B$6)</f>
        <v>1.0237605083263885</v>
      </c>
    </row>
    <row r="16" spans="1:11" ht="12.75">
      <c r="A16" t="s">
        <v>8</v>
      </c>
      <c r="B16" s="10">
        <v>30.07</v>
      </c>
      <c r="C16" s="10">
        <v>305.32</v>
      </c>
      <c r="D16" s="10">
        <v>4872</v>
      </c>
      <c r="E16" s="11">
        <v>0.099</v>
      </c>
      <c r="F16" s="11">
        <v>0.31005</v>
      </c>
      <c r="G16" s="11"/>
      <c r="I16" s="11">
        <v>0.998124</v>
      </c>
      <c r="J16" s="16">
        <f t="shared" si="0"/>
        <v>1.046576865490706E-05</v>
      </c>
      <c r="K16" s="3">
        <f>ki(K$9,K$8,CompProps!$D$5,CompProps!$D16,CompProps!$C16,CompProps!$E16,CompProps!$B$6)</f>
        <v>1.0013590840259423</v>
      </c>
    </row>
    <row r="17" spans="1:11" ht="12.75">
      <c r="A17" t="s">
        <v>9</v>
      </c>
      <c r="B17" s="10">
        <v>44.097</v>
      </c>
      <c r="C17" s="10">
        <v>369.83</v>
      </c>
      <c r="D17" s="10">
        <v>4248</v>
      </c>
      <c r="E17" s="11">
        <v>0.152</v>
      </c>
      <c r="F17" s="11">
        <v>0.49895</v>
      </c>
      <c r="G17" s="11"/>
      <c r="I17" s="11">
        <v>0.984711</v>
      </c>
      <c r="J17" s="16">
        <f t="shared" si="0"/>
        <v>5.519021068544345E-10</v>
      </c>
      <c r="K17" s="3">
        <f>ki(K$9,K$8,CompProps!$D$5,CompProps!$D17,CompProps!$C17,CompProps!$E17,CompProps!$B$6)</f>
        <v>0.9847344925968521</v>
      </c>
    </row>
    <row r="18" spans="1:11" ht="12.75">
      <c r="A18" t="s">
        <v>10</v>
      </c>
      <c r="B18" s="10">
        <v>58.123</v>
      </c>
      <c r="C18" s="10">
        <v>407.85</v>
      </c>
      <c r="D18" s="10">
        <v>3640</v>
      </c>
      <c r="E18" s="11">
        <v>0.186</v>
      </c>
      <c r="F18" s="11">
        <v>0.57258</v>
      </c>
      <c r="G18" s="11"/>
      <c r="I18" s="11">
        <v>0.976616</v>
      </c>
      <c r="J18" s="16">
        <f t="shared" si="0"/>
        <v>1.0634606794422704E-05</v>
      </c>
      <c r="K18" s="3">
        <f>ki(K$9,K$8,CompProps!$D$5,CompProps!$D18,CompProps!$C18,CompProps!$E18,CompProps!$B$6)</f>
        <v>0.973354925515352</v>
      </c>
    </row>
    <row r="19" spans="1:11" ht="12.75">
      <c r="A19" t="s">
        <v>11</v>
      </c>
      <c r="B19" s="10">
        <v>58.123</v>
      </c>
      <c r="C19" s="10">
        <v>425.12</v>
      </c>
      <c r="D19" s="10">
        <v>3796</v>
      </c>
      <c r="E19" s="11">
        <v>0.2</v>
      </c>
      <c r="F19" s="11">
        <v>0.59254</v>
      </c>
      <c r="G19" s="11"/>
      <c r="I19" s="11">
        <v>0.971613</v>
      </c>
      <c r="J19" s="16">
        <f t="shared" si="0"/>
        <v>3.864917049879604E-06</v>
      </c>
      <c r="K19" s="3">
        <f>ki(K$9,K$8,CompProps!$D$5,CompProps!$D19,CompProps!$C19,CompProps!$E19,CompProps!$B$6)</f>
        <v>0.96964706077157</v>
      </c>
    </row>
    <row r="20" spans="1:11" ht="12.75">
      <c r="A20" t="s">
        <v>12</v>
      </c>
      <c r="B20" s="10">
        <v>72.15</v>
      </c>
      <c r="C20" s="10">
        <v>460.39</v>
      </c>
      <c r="D20" s="10">
        <v>3381</v>
      </c>
      <c r="E20" s="11">
        <v>0.229</v>
      </c>
      <c r="F20" s="11">
        <v>0.63124</v>
      </c>
      <c r="G20" s="11"/>
      <c r="I20" s="11">
        <v>0.962975</v>
      </c>
      <c r="J20" s="16">
        <f t="shared" si="0"/>
        <v>1.576451159121119E-05</v>
      </c>
      <c r="K20" s="3">
        <f>ki(K$9,K$8,CompProps!$D$5,CompProps!$D20,CompProps!$C20,CompProps!$E20,CompProps!$B$6)</f>
        <v>0.9590045451657007</v>
      </c>
    </row>
    <row r="21" spans="1:11" ht="12.75">
      <c r="A21" t="s">
        <v>13</v>
      </c>
      <c r="B21" s="10">
        <v>72.15</v>
      </c>
      <c r="C21" s="10">
        <v>469.7</v>
      </c>
      <c r="D21" s="10">
        <v>3370</v>
      </c>
      <c r="E21" s="11">
        <v>0.252</v>
      </c>
      <c r="F21" s="11">
        <v>0.63753</v>
      </c>
      <c r="G21" s="11"/>
      <c r="I21" s="11">
        <v>0.9601</v>
      </c>
      <c r="J21" s="16">
        <f t="shared" si="0"/>
        <v>1.4979411226743215E-05</v>
      </c>
      <c r="K21" s="3">
        <f>ki(K$9,K$8,CompProps!$D$5,CompProps!$D21,CompProps!$C21,CompProps!$E21,CompProps!$B$6)</f>
        <v>0.9562296755656995</v>
      </c>
    </row>
    <row r="22" spans="1:11" ht="12.75">
      <c r="A22" t="s">
        <v>14</v>
      </c>
      <c r="B22" s="10">
        <v>82.422</v>
      </c>
      <c r="C22" s="10">
        <v>513.353</v>
      </c>
      <c r="D22" s="10">
        <v>3378.3</v>
      </c>
      <c r="E22" s="11">
        <v>0.23825</v>
      </c>
      <c r="F22" s="11">
        <v>0.70276</v>
      </c>
      <c r="G22" s="11"/>
      <c r="I22" s="11">
        <v>0.947698</v>
      </c>
      <c r="J22" s="16">
        <f t="shared" si="0"/>
        <v>3.593537060176581E-06</v>
      </c>
      <c r="K22" s="3">
        <f>ki(K$9,K$8,CompProps!$D$5,CompProps!$D22,CompProps!$C22,CompProps!$E22,CompProps!$B$6)</f>
        <v>0.9458023373031638</v>
      </c>
    </row>
    <row r="23" spans="1:11" ht="12.75">
      <c r="A23" t="s">
        <v>36</v>
      </c>
      <c r="B23" s="10">
        <v>96.059</v>
      </c>
      <c r="C23" s="10">
        <v>550.335</v>
      </c>
      <c r="D23" s="10">
        <v>3131.34</v>
      </c>
      <c r="E23" s="11">
        <v>0.27413</v>
      </c>
      <c r="F23" s="11">
        <v>0.73687</v>
      </c>
      <c r="G23" s="11"/>
      <c r="I23" s="11">
        <v>0.936596</v>
      </c>
      <c r="J23" s="16">
        <f t="shared" si="0"/>
        <v>4.232838594921794E-06</v>
      </c>
      <c r="K23" s="3">
        <f>ki(K$9,K$8,CompProps!$D$5,CompProps!$D23,CompProps!$C23,CompProps!$E23,CompProps!$B$6)</f>
        <v>0.9345386136495734</v>
      </c>
    </row>
    <row r="24" spans="1:11" ht="12.75">
      <c r="A24" t="s">
        <v>37</v>
      </c>
      <c r="B24" s="10">
        <v>108.895</v>
      </c>
      <c r="C24" s="10">
        <v>579.705</v>
      </c>
      <c r="D24" s="10">
        <v>2905.08</v>
      </c>
      <c r="E24" s="11">
        <v>0.31053</v>
      </c>
      <c r="F24" s="11">
        <v>0.75823</v>
      </c>
      <c r="G24" s="11"/>
      <c r="I24" s="11">
        <v>0.927129</v>
      </c>
      <c r="J24" s="16">
        <f t="shared" si="0"/>
        <v>5.3711788776089556E-06</v>
      </c>
      <c r="K24" s="3">
        <f>ki(K$9,K$8,CompProps!$D$5,CompProps!$D24,CompProps!$C24,CompProps!$E24,CompProps!$B$6)</f>
        <v>0.9248114196070882</v>
      </c>
    </row>
    <row r="25" spans="1:11" ht="12.75">
      <c r="A25" t="s">
        <v>38</v>
      </c>
      <c r="B25" s="10">
        <v>122.046</v>
      </c>
      <c r="C25" s="10">
        <v>607.538</v>
      </c>
      <c r="D25" s="10">
        <v>2678.81</v>
      </c>
      <c r="E25" s="11">
        <v>0.35129</v>
      </c>
      <c r="F25" s="11">
        <v>0.77495</v>
      </c>
      <c r="G25" s="11"/>
      <c r="I25" s="11">
        <v>0.917533</v>
      </c>
      <c r="J25" s="16">
        <f t="shared" si="0"/>
        <v>6.950325927837506E-06</v>
      </c>
      <c r="K25" s="3">
        <f>ki(K$9,K$8,CompProps!$D$5,CompProps!$D25,CompProps!$C25,CompProps!$E25,CompProps!$B$6)</f>
        <v>0.9148966529196941</v>
      </c>
    </row>
    <row r="26" spans="1:11" ht="12.75">
      <c r="A26" t="s">
        <v>39</v>
      </c>
      <c r="B26" s="10">
        <v>134.967</v>
      </c>
      <c r="C26" s="10">
        <v>632.208</v>
      </c>
      <c r="D26" s="10">
        <v>2483.83</v>
      </c>
      <c r="E26" s="11">
        <v>0.39133</v>
      </c>
      <c r="F26" s="11">
        <v>0.78833</v>
      </c>
      <c r="G26" s="11"/>
      <c r="I26" s="11">
        <v>0.908463</v>
      </c>
      <c r="J26" s="16">
        <f t="shared" si="0"/>
        <v>8.202947074767433E-06</v>
      </c>
      <c r="K26" s="3">
        <f>ki(K$9,K$8,CompProps!$D$5,CompProps!$D26,CompProps!$C26,CompProps!$E26,CompProps!$B$6)</f>
        <v>0.9055989212519961</v>
      </c>
    </row>
    <row r="27" spans="1:11" ht="12.75">
      <c r="A27" t="s">
        <v>40</v>
      </c>
      <c r="B27" s="10">
        <v>147.805</v>
      </c>
      <c r="C27" s="10">
        <v>654.57</v>
      </c>
      <c r="D27" s="10">
        <v>2313.66</v>
      </c>
      <c r="E27" s="11">
        <v>0.43093</v>
      </c>
      <c r="F27" s="11">
        <v>0.79961</v>
      </c>
      <c r="G27" s="11"/>
      <c r="I27" s="11">
        <v>0.899736</v>
      </c>
      <c r="J27" s="16">
        <f t="shared" si="0"/>
        <v>9.053865412076847E-06</v>
      </c>
      <c r="K27" s="3">
        <f>ki(K$9,K$8,CompProps!$D$5,CompProps!$D27,CompProps!$C27,CompProps!$E27,CompProps!$B$6)</f>
        <v>0.8967270358240622</v>
      </c>
    </row>
    <row r="28" spans="1:11" ht="12.75">
      <c r="A28" t="s">
        <v>41</v>
      </c>
      <c r="B28" s="10">
        <v>160.552</v>
      </c>
      <c r="C28" s="10">
        <v>674.981</v>
      </c>
      <c r="D28" s="10">
        <v>2164.62</v>
      </c>
      <c r="E28" s="11">
        <v>0.46997</v>
      </c>
      <c r="F28" s="11">
        <v>0.80938</v>
      </c>
      <c r="G28" s="11"/>
      <c r="I28" s="11">
        <v>0.891313</v>
      </c>
      <c r="J28" s="16">
        <f t="shared" si="0"/>
        <v>9.484744127726215E-06</v>
      </c>
      <c r="K28" s="3">
        <f>ki(K$9,K$8,CompProps!$D$5,CompProps!$D28,CompProps!$C28,CompProps!$E28,CompProps!$B$6)</f>
        <v>0.8882332688221655</v>
      </c>
    </row>
    <row r="29" spans="1:11" ht="12.75">
      <c r="A29" t="s">
        <v>42</v>
      </c>
      <c r="B29" s="10">
        <v>173.2</v>
      </c>
      <c r="C29" s="10">
        <v>693.72</v>
      </c>
      <c r="D29" s="10">
        <v>2033.48</v>
      </c>
      <c r="E29" s="11">
        <v>0.50839</v>
      </c>
      <c r="F29" s="11">
        <v>0.818</v>
      </c>
      <c r="G29" s="11"/>
      <c r="I29" s="11">
        <v>0.883162</v>
      </c>
      <c r="J29" s="16">
        <f t="shared" si="0"/>
        <v>9.503459689070684E-06</v>
      </c>
      <c r="K29" s="3">
        <f>ki(K$9,K$8,CompProps!$D$5,CompProps!$D29,CompProps!$C29,CompProps!$E29,CompProps!$B$6)</f>
        <v>0.8800792318139259</v>
      </c>
    </row>
    <row r="30" spans="1:11" ht="12.75">
      <c r="A30" t="s">
        <v>43</v>
      </c>
      <c r="B30" s="10">
        <v>185.745</v>
      </c>
      <c r="C30" s="10">
        <v>711.012</v>
      </c>
      <c r="D30" s="10">
        <v>1917.56</v>
      </c>
      <c r="E30" s="11">
        <v>0.54616</v>
      </c>
      <c r="F30" s="11">
        <v>0.82572</v>
      </c>
      <c r="G30" s="11"/>
      <c r="I30" s="11">
        <v>0.875258</v>
      </c>
      <c r="J30" s="16">
        <f t="shared" si="0"/>
        <v>9.14867359266281E-06</v>
      </c>
      <c r="K30" s="3">
        <f>ki(K$9,K$8,CompProps!$D$5,CompProps!$D30,CompProps!$C30,CompProps!$E30,CompProps!$B$6)</f>
        <v>0.8722333225638652</v>
      </c>
    </row>
    <row r="31" spans="1:11" ht="12.75">
      <c r="A31" t="s">
        <v>44</v>
      </c>
      <c r="B31" s="10">
        <v>198.184</v>
      </c>
      <c r="C31" s="10">
        <v>727.039</v>
      </c>
      <c r="D31" s="10">
        <v>1814.61</v>
      </c>
      <c r="E31" s="11">
        <v>0.58327</v>
      </c>
      <c r="F31" s="11">
        <v>0.83271</v>
      </c>
      <c r="G31" s="11"/>
      <c r="I31" s="11">
        <v>0.867579</v>
      </c>
      <c r="J31" s="16">
        <f t="shared" si="0"/>
        <v>8.46630822908894E-06</v>
      </c>
      <c r="K31" s="3">
        <f>ki(K$9,K$8,CompProps!$D$5,CompProps!$D31,CompProps!$C31,CompProps!$E31,CompProps!$B$6)</f>
        <v>0.8646693078807047</v>
      </c>
    </row>
    <row r="32" spans="1:11" ht="12.75">
      <c r="A32" t="s">
        <v>45</v>
      </c>
      <c r="B32" s="10">
        <v>210.514</v>
      </c>
      <c r="C32" s="10">
        <v>741.954</v>
      </c>
      <c r="D32" s="10">
        <v>1722.8</v>
      </c>
      <c r="E32" s="11">
        <v>0.61971</v>
      </c>
      <c r="F32" s="11">
        <v>0.83909</v>
      </c>
      <c r="G32" s="11"/>
      <c r="I32" s="11">
        <v>0.860105</v>
      </c>
      <c r="J32" s="16">
        <f t="shared" si="0"/>
        <v>7.506740947898199E-06</v>
      </c>
      <c r="K32" s="3">
        <f>ki(K$9,K$8,CompProps!$D$5,CompProps!$D32,CompProps!$C32,CompProps!$E32,CompProps!$B$6)</f>
        <v>0.857365156765817</v>
      </c>
    </row>
    <row r="33" spans="1:11" ht="12.75">
      <c r="A33" t="s">
        <v>46</v>
      </c>
      <c r="B33" s="10">
        <v>222.733</v>
      </c>
      <c r="C33" s="10">
        <v>755.884</v>
      </c>
      <c r="D33" s="10">
        <v>1640.59</v>
      </c>
      <c r="E33" s="11">
        <v>0.65546</v>
      </c>
      <c r="F33" s="11">
        <v>0.84496</v>
      </c>
      <c r="G33" s="11"/>
      <c r="I33" s="11">
        <v>0.852819</v>
      </c>
      <c r="J33" s="16">
        <f t="shared" si="0"/>
        <v>6.3283395593275596E-06</v>
      </c>
      <c r="K33" s="3">
        <f>ki(K$9,K$8,CompProps!$D$5,CompProps!$D33,CompProps!$C33,CompProps!$E33,CompProps!$B$6)</f>
        <v>0.8503033808795194</v>
      </c>
    </row>
    <row r="34" spans="1:11" ht="12.75">
      <c r="A34" t="s">
        <v>47</v>
      </c>
      <c r="B34" s="10">
        <v>234.84</v>
      </c>
      <c r="C34" s="10">
        <v>768.938</v>
      </c>
      <c r="D34" s="10">
        <v>1566.68</v>
      </c>
      <c r="E34" s="11">
        <v>0.69054</v>
      </c>
      <c r="F34" s="11">
        <v>0.8504</v>
      </c>
      <c r="G34" s="11"/>
      <c r="I34" s="11">
        <v>0.845707</v>
      </c>
      <c r="J34" s="16">
        <f t="shared" si="0"/>
        <v>5.021794737481394E-06</v>
      </c>
      <c r="K34" s="3">
        <f>ki(K$9,K$8,CompProps!$D$5,CompProps!$D34,CompProps!$C34,CompProps!$E34,CompProps!$B$6)</f>
        <v>0.8434660638702807</v>
      </c>
    </row>
    <row r="35" spans="1:11" ht="12.75">
      <c r="A35" t="s">
        <v>48</v>
      </c>
      <c r="B35" s="10">
        <v>246.835</v>
      </c>
      <c r="C35" s="10">
        <v>781.208</v>
      </c>
      <c r="D35" s="10">
        <v>1500.01</v>
      </c>
      <c r="E35" s="11">
        <v>0.72494</v>
      </c>
      <c r="F35" s="11">
        <v>0.85546</v>
      </c>
      <c r="G35" s="11"/>
      <c r="I35" s="11">
        <v>0.838755</v>
      </c>
      <c r="J35" s="16">
        <f t="shared" si="0"/>
        <v>3.666754931804998E-06</v>
      </c>
      <c r="K35" s="3">
        <f>ki(K$9,K$8,CompProps!$D$5,CompProps!$D35,CompProps!$C35,CompProps!$E35,CompProps!$B$6)</f>
        <v>0.8368401227371435</v>
      </c>
    </row>
    <row r="36" spans="1:11" ht="12.75">
      <c r="A36" t="s">
        <v>49</v>
      </c>
      <c r="B36" s="10">
        <v>258.717</v>
      </c>
      <c r="C36" s="10">
        <v>792.772</v>
      </c>
      <c r="D36" s="10">
        <v>1439.64</v>
      </c>
      <c r="E36" s="11">
        <v>0.75867</v>
      </c>
      <c r="F36" s="11">
        <v>0.8602</v>
      </c>
      <c r="G36" s="11"/>
      <c r="I36" s="11">
        <v>0.831952</v>
      </c>
      <c r="J36" s="16">
        <f t="shared" si="0"/>
        <v>2.368953879176676E-06</v>
      </c>
      <c r="K36" s="3">
        <f>ki(K$9,K$8,CompProps!$D$5,CompProps!$D36,CompProps!$C36,CompProps!$E36,CompProps!$B$6)</f>
        <v>0.8304128593699156</v>
      </c>
    </row>
    <row r="37" spans="1:11" ht="12.75">
      <c r="A37" t="s">
        <v>50</v>
      </c>
      <c r="B37" s="10">
        <v>270.487</v>
      </c>
      <c r="C37" s="10">
        <v>803.701</v>
      </c>
      <c r="D37" s="10">
        <v>1384.8</v>
      </c>
      <c r="E37" s="11">
        <v>0.79173</v>
      </c>
      <c r="F37" s="11">
        <v>0.86464</v>
      </c>
      <c r="G37" s="11"/>
      <c r="I37" s="11">
        <v>0.825287</v>
      </c>
      <c r="J37" s="16">
        <f t="shared" si="0"/>
        <v>1.2412219381165446E-06</v>
      </c>
      <c r="K37" s="3">
        <f>ki(K$9,K$8,CompProps!$D$5,CompProps!$D37,CompProps!$C37,CompProps!$E37,CompProps!$B$6)</f>
        <v>0.8241728985961249</v>
      </c>
    </row>
    <row r="38" spans="1:11" ht="12.75">
      <c r="A38" t="s">
        <v>51</v>
      </c>
      <c r="B38" s="10">
        <v>282.146</v>
      </c>
      <c r="C38" s="10">
        <v>814.053</v>
      </c>
      <c r="D38" s="10">
        <v>1334.83</v>
      </c>
      <c r="E38" s="11">
        <v>0.82415</v>
      </c>
      <c r="F38" s="11">
        <v>0.86883</v>
      </c>
      <c r="G38" s="11"/>
      <c r="I38" s="11">
        <v>0.818751</v>
      </c>
      <c r="J38" s="16">
        <f t="shared" si="0"/>
        <v>4.1205153852672914E-07</v>
      </c>
      <c r="K38" s="3">
        <f>ki(K$9,K$8,CompProps!$D$5,CompProps!$D38,CompProps!$C38,CompProps!$E38,CompProps!$B$6)</f>
        <v>0.8181090875927927</v>
      </c>
    </row>
    <row r="39" spans="1:11" ht="12.75">
      <c r="A39" t="s">
        <v>52</v>
      </c>
      <c r="B39" s="10">
        <v>293.696</v>
      </c>
      <c r="C39" s="10">
        <v>823.88</v>
      </c>
      <c r="D39" s="10">
        <v>1289.16</v>
      </c>
      <c r="E39" s="11">
        <v>0.85591</v>
      </c>
      <c r="F39" s="11">
        <v>0.87279</v>
      </c>
      <c r="G39" s="11"/>
      <c r="I39" s="11">
        <v>0.812338</v>
      </c>
      <c r="J39" s="16">
        <f t="shared" si="0"/>
        <v>1.5241690513736016E-08</v>
      </c>
      <c r="K39" s="3">
        <f>ki(K$9,K$8,CompProps!$D$5,CompProps!$D39,CompProps!$C39,CompProps!$E39,CompProps!$B$6)</f>
        <v>0.8122145427583585</v>
      </c>
    </row>
    <row r="40" spans="1:11" ht="12.75">
      <c r="A40" t="s">
        <v>53</v>
      </c>
      <c r="B40" s="10">
        <v>305.137</v>
      </c>
      <c r="C40" s="10">
        <v>833.228</v>
      </c>
      <c r="D40" s="10">
        <v>1247.29</v>
      </c>
      <c r="E40" s="11">
        <v>0.88705</v>
      </c>
      <c r="F40" s="11">
        <v>0.87655</v>
      </c>
      <c r="G40" s="11"/>
      <c r="I40" s="11">
        <v>0.80604</v>
      </c>
      <c r="J40" s="16">
        <f t="shared" si="0"/>
        <v>1.9233110708777204E-07</v>
      </c>
      <c r="K40" s="3">
        <f>ki(K$9,K$8,CompProps!$D$5,CompProps!$D40,CompProps!$C40,CompProps!$E40,CompProps!$B$6)</f>
        <v>0.8064785557057977</v>
      </c>
    </row>
    <row r="41" spans="1:11" ht="12.75">
      <c r="A41" t="s">
        <v>54</v>
      </c>
      <c r="B41" s="10">
        <v>316.472</v>
      </c>
      <c r="C41" s="10">
        <v>842.137</v>
      </c>
      <c r="D41" s="10">
        <v>1208.81</v>
      </c>
      <c r="E41" s="11">
        <v>0.91757</v>
      </c>
      <c r="F41" s="11">
        <v>0.88012</v>
      </c>
      <c r="G41" s="11"/>
      <c r="I41" s="11">
        <v>0.799852</v>
      </c>
      <c r="J41" s="16">
        <f t="shared" si="0"/>
        <v>1.0870069760806007E-06</v>
      </c>
      <c r="K41" s="3">
        <f>ki(K$9,K$8,CompProps!$D$5,CompProps!$D41,CompProps!$C41,CompProps!$E41,CompProps!$B$6)</f>
        <v>0.8008945962670567</v>
      </c>
    </row>
    <row r="42" spans="1:11" ht="12.75">
      <c r="A42" t="s">
        <v>55</v>
      </c>
      <c r="B42" s="10">
        <v>327.703</v>
      </c>
      <c r="C42" s="10">
        <v>850.644</v>
      </c>
      <c r="D42" s="10">
        <v>1173.34</v>
      </c>
      <c r="E42" s="11">
        <v>0.94747</v>
      </c>
      <c r="F42" s="11">
        <v>0.88352</v>
      </c>
      <c r="G42" s="11"/>
      <c r="I42" s="11">
        <v>0.793768</v>
      </c>
      <c r="J42" s="16">
        <f t="shared" si="0"/>
        <v>2.84958152424269E-06</v>
      </c>
      <c r="K42" s="3">
        <f>ki(K$9,K$8,CompProps!$D$5,CompProps!$D42,CompProps!$C42,CompProps!$E42,CompProps!$B$6)</f>
        <v>0.7954560703552408</v>
      </c>
    </row>
    <row r="43" spans="1:11" ht="12.75">
      <c r="A43" t="s">
        <v>56</v>
      </c>
      <c r="B43" s="10">
        <v>338.832</v>
      </c>
      <c r="C43" s="10">
        <v>858.78</v>
      </c>
      <c r="D43" s="10">
        <v>1140.57</v>
      </c>
      <c r="E43" s="11">
        <v>0.97679</v>
      </c>
      <c r="F43" s="11">
        <v>0.88676</v>
      </c>
      <c r="G43" s="11"/>
      <c r="I43" s="11">
        <v>0.787785</v>
      </c>
      <c r="J43" s="16">
        <f t="shared" si="0"/>
        <v>5.615240367308992E-06</v>
      </c>
      <c r="K43" s="3">
        <f>ki(K$9,K$8,CompProps!$D$5,CompProps!$D43,CompProps!$C43,CompProps!$E43,CompProps!$B$6)</f>
        <v>0.7901546498406534</v>
      </c>
    </row>
    <row r="44" spans="1:11" ht="12.75">
      <c r="A44" t="s">
        <v>57</v>
      </c>
      <c r="B44" s="10">
        <v>349.861</v>
      </c>
      <c r="C44" s="10">
        <v>866.573</v>
      </c>
      <c r="D44" s="10">
        <v>1110.21</v>
      </c>
      <c r="E44" s="11">
        <v>1.00551</v>
      </c>
      <c r="F44" s="11">
        <v>0.88987</v>
      </c>
      <c r="G44" s="11"/>
      <c r="I44" s="11">
        <v>0.7819</v>
      </c>
      <c r="J44" s="16">
        <f t="shared" si="0"/>
        <v>9.529130417525075E-06</v>
      </c>
      <c r="K44" s="3">
        <f>ki(K$9,K$8,CompProps!$D$5,CompProps!$D44,CompProps!$C44,CompProps!$E44,CompProps!$B$6)</f>
        <v>0.7849869289621767</v>
      </c>
    </row>
    <row r="45" spans="1:11" ht="12.75">
      <c r="A45" t="s">
        <v>58</v>
      </c>
      <c r="B45" s="10">
        <v>360.793</v>
      </c>
      <c r="C45" s="10">
        <v>874.049</v>
      </c>
      <c r="D45" s="10">
        <v>1082.03</v>
      </c>
      <c r="E45" s="11">
        <v>1.03367</v>
      </c>
      <c r="F45" s="11">
        <v>0.89284</v>
      </c>
      <c r="G45" s="11"/>
      <c r="I45" s="11">
        <v>0.776109</v>
      </c>
      <c r="J45" s="16">
        <f t="shared" si="0"/>
        <v>1.4715514483405396E-05</v>
      </c>
      <c r="K45" s="3">
        <f>ki(K$9,K$8,CompProps!$D$5,CompProps!$D45,CompProps!$C45,CompProps!$E45,CompProps!$B$6)</f>
        <v>0.779945080614821</v>
      </c>
    </row>
    <row r="46" spans="1:11" ht="12.75">
      <c r="A46" t="s">
        <v>59</v>
      </c>
      <c r="B46" s="10">
        <v>460.339</v>
      </c>
      <c r="C46" s="10">
        <v>932.93</v>
      </c>
      <c r="D46" s="10">
        <v>890.09</v>
      </c>
      <c r="E46" s="11">
        <v>1.27527</v>
      </c>
      <c r="F46" s="11">
        <v>0.91626</v>
      </c>
      <c r="G46" s="11"/>
      <c r="I46" s="11">
        <v>0.725362</v>
      </c>
      <c r="J46" s="16">
        <f t="shared" si="0"/>
        <v>0.0001460524767839566</v>
      </c>
      <c r="K46" s="3">
        <f>ki(K$9,K$8,CompProps!$D$5,CompProps!$D46,CompProps!$C46,CompProps!$E46,CompProps!$B$6)</f>
        <v>0.7374472172832744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O46"/>
  <sheetViews>
    <sheetView zoomScalePageLayoutView="0" workbookViewId="0" topLeftCell="A1">
      <selection activeCell="A1" sqref="A1"/>
    </sheetView>
  </sheetViews>
  <sheetFormatPr defaultColWidth="20.7109375" defaultRowHeight="12.75"/>
  <cols>
    <col min="1" max="1" width="20.7109375" style="0" customWidth="1"/>
    <col min="2" max="11" width="10.421875" style="0" bestFit="1" customWidth="1"/>
    <col min="12" max="13" width="9.421875" style="0" bestFit="1" customWidth="1"/>
    <col min="14" max="14" width="8.57421875" style="0" bestFit="1" customWidth="1"/>
    <col min="15" max="15" width="9.57421875" style="0" bestFit="1" customWidth="1"/>
  </cols>
  <sheetData>
    <row r="1" spans="1:2" ht="12.75">
      <c r="A1" s="12" t="s">
        <v>107</v>
      </c>
      <c r="B1" s="2" t="s">
        <v>110</v>
      </c>
    </row>
    <row r="2" ht="12.75">
      <c r="A2" s="17" t="s">
        <v>103</v>
      </c>
    </row>
    <row r="3" ht="12.75">
      <c r="A3" s="17" t="s">
        <v>104</v>
      </c>
    </row>
    <row r="5" spans="2:3" ht="12.75">
      <c r="B5" s="15" t="s">
        <v>91</v>
      </c>
      <c r="C5" s="15" t="s">
        <v>91</v>
      </c>
    </row>
    <row r="6" spans="1:15" ht="12.75">
      <c r="A6" t="s">
        <v>60</v>
      </c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>
        <v>100</v>
      </c>
      <c r="M6" s="12">
        <v>100</v>
      </c>
      <c r="N6" s="12">
        <v>100</v>
      </c>
      <c r="O6" s="12">
        <v>100</v>
      </c>
    </row>
    <row r="7" spans="1:15" ht="12.75">
      <c r="A7" t="s">
        <v>63</v>
      </c>
      <c r="B7" s="27">
        <f>CompProps!B5</f>
        <v>424.22614837348084</v>
      </c>
      <c r="C7" s="12">
        <v>400</v>
      </c>
      <c r="D7" s="12">
        <v>390</v>
      </c>
      <c r="E7" s="12">
        <v>380</v>
      </c>
      <c r="F7" s="12">
        <v>350</v>
      </c>
      <c r="G7" s="12">
        <v>300</v>
      </c>
      <c r="H7" s="12">
        <v>250</v>
      </c>
      <c r="I7" s="12">
        <v>200</v>
      </c>
      <c r="J7" s="12">
        <v>150</v>
      </c>
      <c r="K7" s="12">
        <v>100</v>
      </c>
      <c r="L7" s="12">
        <v>50</v>
      </c>
      <c r="M7" s="12">
        <v>10</v>
      </c>
      <c r="N7" s="12">
        <v>5</v>
      </c>
      <c r="O7" s="12">
        <v>1</v>
      </c>
    </row>
    <row r="8" spans="1:15" ht="12.75">
      <c r="A8" t="s">
        <v>61</v>
      </c>
      <c r="B8">
        <f>B6+273.15</f>
        <v>373.15</v>
      </c>
      <c r="C8">
        <f>C6+273.15</f>
        <v>373.15</v>
      </c>
      <c r="D8">
        <f>D6+273.15</f>
        <v>373.15</v>
      </c>
      <c r="E8">
        <f aca="true" t="shared" si="0" ref="E8:O8">E6+273.15</f>
        <v>373.15</v>
      </c>
      <c r="F8">
        <f t="shared" si="0"/>
        <v>373.15</v>
      </c>
      <c r="G8">
        <f t="shared" si="0"/>
        <v>373.15</v>
      </c>
      <c r="H8">
        <f t="shared" si="0"/>
        <v>373.15</v>
      </c>
      <c r="I8">
        <f t="shared" si="0"/>
        <v>373.15</v>
      </c>
      <c r="J8">
        <f t="shared" si="0"/>
        <v>373.15</v>
      </c>
      <c r="K8">
        <f t="shared" si="0"/>
        <v>373.15</v>
      </c>
      <c r="L8">
        <f t="shared" si="0"/>
        <v>373.15</v>
      </c>
      <c r="M8">
        <f t="shared" si="0"/>
        <v>373.15</v>
      </c>
      <c r="N8">
        <f t="shared" si="0"/>
        <v>373.15</v>
      </c>
      <c r="O8">
        <f t="shared" si="0"/>
        <v>373.15</v>
      </c>
    </row>
    <row r="9" spans="1:15" ht="12.75">
      <c r="A9" t="s">
        <v>62</v>
      </c>
      <c r="B9">
        <f>B7*100</f>
        <v>42422.61483734808</v>
      </c>
      <c r="C9">
        <f>C7*100</f>
        <v>40000</v>
      </c>
      <c r="D9">
        <f>D7*100</f>
        <v>39000</v>
      </c>
      <c r="E9">
        <f aca="true" t="shared" si="1" ref="E9:O9">E7*100</f>
        <v>38000</v>
      </c>
      <c r="F9">
        <f t="shared" si="1"/>
        <v>35000</v>
      </c>
      <c r="G9">
        <f t="shared" si="1"/>
        <v>30000</v>
      </c>
      <c r="H9">
        <f t="shared" si="1"/>
        <v>25000</v>
      </c>
      <c r="I9">
        <f t="shared" si="1"/>
        <v>20000</v>
      </c>
      <c r="J9">
        <f t="shared" si="1"/>
        <v>15000</v>
      </c>
      <c r="K9">
        <f t="shared" si="1"/>
        <v>10000</v>
      </c>
      <c r="L9">
        <f t="shared" si="1"/>
        <v>5000</v>
      </c>
      <c r="M9">
        <f t="shared" si="1"/>
        <v>1000</v>
      </c>
      <c r="N9">
        <f t="shared" si="1"/>
        <v>500</v>
      </c>
      <c r="O9">
        <f t="shared" si="1"/>
        <v>100</v>
      </c>
    </row>
    <row r="11" spans="1:15" ht="12.75">
      <c r="A11" s="13" t="str">
        <f>CompProps!A11</f>
        <v>Component</v>
      </c>
      <c r="B11" s="1" t="s">
        <v>111</v>
      </c>
      <c r="C11" s="1" t="str">
        <f>CONCATENATE("Ki(",C6,",",C7,")")</f>
        <v>Ki(100,400)</v>
      </c>
      <c r="D11" s="1" t="str">
        <f>CONCATENATE("Ki(",D6,",",D7,")")</f>
        <v>Ki(100,390)</v>
      </c>
      <c r="E11" s="1" t="str">
        <f aca="true" t="shared" si="2" ref="E11:O11">CONCATENATE("Ki(",E6,",",E7,")")</f>
        <v>Ki(100,380)</v>
      </c>
      <c r="F11" s="1" t="str">
        <f t="shared" si="2"/>
        <v>Ki(100,350)</v>
      </c>
      <c r="G11" s="1" t="str">
        <f t="shared" si="2"/>
        <v>Ki(100,300)</v>
      </c>
      <c r="H11" s="1" t="str">
        <f t="shared" si="2"/>
        <v>Ki(100,250)</v>
      </c>
      <c r="I11" s="1" t="str">
        <f t="shared" si="2"/>
        <v>Ki(100,200)</v>
      </c>
      <c r="J11" s="1" t="str">
        <f t="shared" si="2"/>
        <v>Ki(100,150)</v>
      </c>
      <c r="K11" s="1" t="str">
        <f t="shared" si="2"/>
        <v>Ki(100,100)</v>
      </c>
      <c r="L11" s="1" t="str">
        <f t="shared" si="2"/>
        <v>Ki(100,50)</v>
      </c>
      <c r="M11" s="1" t="str">
        <f t="shared" si="2"/>
        <v>Ki(100,10)</v>
      </c>
      <c r="N11" s="1" t="str">
        <f t="shared" si="2"/>
        <v>Ki(100,5)</v>
      </c>
      <c r="O11" s="1" t="str">
        <f t="shared" si="2"/>
        <v>Ki(100,1)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5" ht="12.75">
      <c r="A13" t="str">
        <f>CompProps!A13</f>
        <v>N2</v>
      </c>
      <c r="B13" s="3">
        <f>ki(B$9,B$8,CompProps!$D$5,CompProps!$D13,CompProps!$C13,CompProps!$E13,CompProps!$B$6)</f>
        <v>1.0000000000000002</v>
      </c>
      <c r="C13" s="3">
        <f>ki(C$9,C$8,CompProps!$D$5,CompProps!$D13,CompProps!$C13,CompProps!$E13,CompProps!$B$6)</f>
        <v>1.1223195768503396</v>
      </c>
      <c r="D13" s="3">
        <f>ki(D$9,D$8,CompProps!$D$5,CompProps!$D13,CompProps!$C13,CompProps!$E13,CompProps!$B$6)</f>
        <v>1.1784798340847014</v>
      </c>
      <c r="E13" s="3">
        <f>ki(E$9,E$8,CompProps!$D$5,CompProps!$D13,CompProps!$C13,CompProps!$E13,CompProps!$B$6)</f>
        <v>1.23837663316828</v>
      </c>
      <c r="F13" s="3">
        <f>ki(F$9,F$8,CompProps!$D$5,CompProps!$D13,CompProps!$C13,CompProps!$E13,CompProps!$B$6)</f>
        <v>1.4439941735305173</v>
      </c>
      <c r="G13" s="3">
        <f>ki(G$9,G$8,CompProps!$D$5,CompProps!$D13,CompProps!$C13,CompProps!$E13,CompProps!$B$6)</f>
        <v>1.9014630447597398</v>
      </c>
      <c r="H13" s="3">
        <f>ki(H$9,H$8,CompProps!$D$5,CompProps!$D13,CompProps!$C13,CompProps!$E13,CompProps!$B$6)</f>
        <v>2.58334578431746</v>
      </c>
      <c r="I13" s="3">
        <f>ki(I$9,I$8,CompProps!$D$5,CompProps!$D13,CompProps!$C13,CompProps!$E13,CompProps!$B$6)</f>
        <v>3.669948925276506</v>
      </c>
      <c r="J13" s="3">
        <f>ki(J$9,J$8,CompProps!$D$5,CompProps!$D13,CompProps!$C13,CompProps!$E13,CompProps!$B$6)</f>
        <v>5.588747173214828</v>
      </c>
      <c r="K13" s="3">
        <f>ki(K$9,K$8,CompProps!$D$5,CompProps!$D13,CompProps!$C13,CompProps!$E13,CompProps!$B$6)</f>
        <v>9.641487419088984</v>
      </c>
      <c r="L13" s="3">
        <f>ki(L$9,L$8,CompProps!$D$5,CompProps!$D13,CompProps!$C13,CompProps!$E13,CompProps!$B$6)</f>
        <v>22.433163335321908</v>
      </c>
      <c r="M13" s="3">
        <f>ki(M$9,M$8,CompProps!$D$5,CompProps!$D13,CompProps!$C13,CompProps!$E13,CompProps!$B$6)</f>
        <v>129.09226287120416</v>
      </c>
      <c r="N13" s="3">
        <f>ki(N$9,N$8,CompProps!$D$5,CompProps!$D13,CompProps!$C13,CompProps!$E13,CompProps!$B$6)</f>
        <v>263.7624143103867</v>
      </c>
      <c r="O13" s="3">
        <f>ki(O$9,O$8,CompProps!$D$5,CompProps!$D13,CompProps!$C13,CompProps!$E13,CompProps!$B$6)</f>
        <v>1345.2561905646126</v>
      </c>
    </row>
    <row r="14" spans="1:15" ht="12.75">
      <c r="A14" t="str">
        <f>CompProps!A14</f>
        <v>CO2</v>
      </c>
      <c r="B14" s="3">
        <f>ki(B$9,B$8,CompProps!$D$5,CompProps!$D14,CompProps!$C14,CompProps!$E14,CompProps!$B$6)</f>
        <v>1</v>
      </c>
      <c r="C14" s="3">
        <f>ki(C$9,C$8,CompProps!$D$5,CompProps!$D14,CompProps!$C14,CompProps!$E14,CompProps!$B$6)</f>
        <v>1.0333714454656326</v>
      </c>
      <c r="D14" s="3">
        <f>ki(D$9,D$8,CompProps!$D$5,CompProps!$D14,CompProps!$C14,CompProps!$E14,CompProps!$B$6)</f>
        <v>1.048493360281367</v>
      </c>
      <c r="E14" s="3">
        <f>ki(E$9,E$8,CompProps!$D$5,CompProps!$D14,CompProps!$C14,CompProps!$E14,CompProps!$B$6)</f>
        <v>1.0644921864328964</v>
      </c>
      <c r="F14" s="3">
        <f>ki(F$9,F$8,CompProps!$D$5,CompProps!$D14,CompProps!$C14,CompProps!$E14,CompProps!$B$6)</f>
        <v>1.1184881211797661</v>
      </c>
      <c r="G14" s="3">
        <f>ki(G$9,G$8,CompProps!$D$5,CompProps!$D14,CompProps!$C14,CompProps!$E14,CompProps!$B$6)</f>
        <v>1.23437662906203</v>
      </c>
      <c r="H14" s="3">
        <f>ki(H$9,H$8,CompProps!$D$5,CompProps!$D14,CompProps!$C14,CompProps!$E14,CompProps!$B$6)</f>
        <v>1.3992150894426036</v>
      </c>
      <c r="I14" s="3">
        <f>ki(I$9,I$8,CompProps!$D$5,CompProps!$D14,CompProps!$C14,CompProps!$E14,CompProps!$B$6)</f>
        <v>1.649266652716194</v>
      </c>
      <c r="J14" s="3">
        <f>ki(J$9,J$8,CompProps!$D$5,CompProps!$D14,CompProps!$C14,CompProps!$E14,CompProps!$B$6)</f>
        <v>2.0689025203524243</v>
      </c>
      <c r="K14" s="3">
        <f>ki(K$9,K$8,CompProps!$D$5,CompProps!$D14,CompProps!$C14,CompProps!$E14,CompProps!$B$6)</f>
        <v>2.9104116795401556</v>
      </c>
      <c r="L14" s="3">
        <f>ki(L$9,L$8,CompProps!$D$5,CompProps!$D14,CompProps!$C14,CompProps!$E14,CompProps!$B$6)</f>
        <v>5.430286509497618</v>
      </c>
      <c r="M14" s="3">
        <f>ki(M$9,M$8,CompProps!$D$5,CompProps!$D14,CompProps!$C14,CompProps!$E14,CompProps!$B$6)</f>
        <v>25.455261601455515</v>
      </c>
      <c r="N14" s="3">
        <f>ki(N$9,N$8,CompProps!$D$5,CompProps!$D14,CompProps!$C14,CompProps!$E14,CompProps!$B$6)</f>
        <v>50.413530243435375</v>
      </c>
      <c r="O14" s="3">
        <f>ki(O$9,O$8,CompProps!$D$5,CompProps!$D14,CompProps!$C14,CompProps!$E14,CompProps!$B$6)</f>
        <v>249.78126728923596</v>
      </c>
    </row>
    <row r="15" spans="1:15" ht="12.75">
      <c r="A15" t="str">
        <f>CompProps!A15</f>
        <v>C1</v>
      </c>
      <c r="B15" s="3">
        <f>ki(B$9,B$8,CompProps!$D$5,CompProps!$D15,CompProps!$C15,CompProps!$E15,CompProps!$B$6)</f>
        <v>1</v>
      </c>
      <c r="C15" s="3">
        <f>ki(C$9,C$8,CompProps!$D$5,CompProps!$D15,CompProps!$C15,CompProps!$E15,CompProps!$B$6)</f>
        <v>1.0832825559689927</v>
      </c>
      <c r="D15" s="3">
        <f>ki(D$9,D$8,CompProps!$D$5,CompProps!$D15,CompProps!$C15,CompProps!$E15,CompProps!$B$6)</f>
        <v>1.1208839016884264</v>
      </c>
      <c r="E15" s="3">
        <f>ki(E$9,E$8,CompProps!$D$5,CompProps!$D15,CompProps!$C15,CompProps!$E15,CompProps!$B$6)</f>
        <v>1.1605928100292116</v>
      </c>
      <c r="F15" s="3">
        <f>ki(F$9,F$8,CompProps!$D$5,CompProps!$D15,CompProps!$C15,CompProps!$E15,CompProps!$B$6)</f>
        <v>1.294205214500186</v>
      </c>
      <c r="G15" s="3">
        <f>ki(G$9,G$8,CompProps!$D$5,CompProps!$D15,CompProps!$C15,CompProps!$E15,CompProps!$B$6)</f>
        <v>1.579931697341359</v>
      </c>
      <c r="H15" s="3">
        <f>ki(H$9,H$8,CompProps!$D$5,CompProps!$D15,CompProps!$C15,CompProps!$E15,CompProps!$B$6)</f>
        <v>1.9861355777855854</v>
      </c>
      <c r="I15" s="3">
        <f>ki(I$9,I$8,CompProps!$D$5,CompProps!$D15,CompProps!$C15,CompProps!$E15,CompProps!$B$6)</f>
        <v>2.6045196869986023</v>
      </c>
      <c r="J15" s="3">
        <f>ki(J$9,J$8,CompProps!$D$5,CompProps!$D15,CompProps!$C15,CompProps!$E15,CompProps!$B$6)</f>
        <v>3.649888422550618</v>
      </c>
      <c r="K15" s="3">
        <f>ki(K$9,K$8,CompProps!$D$5,CompProps!$D15,CompProps!$C15,CompProps!$E15,CompProps!$B$6)</f>
        <v>5.7692047517224365</v>
      </c>
      <c r="L15" s="3">
        <f>ki(L$9,L$8,CompProps!$D$5,CompProps!$D15,CompProps!$C15,CompProps!$E15,CompProps!$B$6)</f>
        <v>12.211113355840023</v>
      </c>
      <c r="M15" s="3">
        <f>ki(M$9,M$8,CompProps!$D$5,CompProps!$D15,CompProps!$C15,CompProps!$E15,CompProps!$B$6)</f>
        <v>64.35513862579695</v>
      </c>
      <c r="N15" s="3">
        <f>ki(N$9,N$8,CompProps!$D$5,CompProps!$D15,CompProps!$C15,CompProps!$E15,CompProps!$B$6)</f>
        <v>129.74462761491844</v>
      </c>
      <c r="O15" s="3">
        <f>ki(O$9,O$8,CompProps!$D$5,CompProps!$D15,CompProps!$C15,CompProps!$E15,CompProps!$B$6)</f>
        <v>653.5640590028848</v>
      </c>
    </row>
    <row r="16" spans="1:15" ht="12.75">
      <c r="A16" t="str">
        <f>CompProps!A16</f>
        <v>C2</v>
      </c>
      <c r="B16" s="3">
        <f>ki(B$9,B$8,CompProps!$D$5,CompProps!$D16,CompProps!$C16,CompProps!$E16,CompProps!$B$6)</f>
        <v>1</v>
      </c>
      <c r="C16" s="3">
        <f>ki(C$9,C$8,CompProps!$D$5,CompProps!$D16,CompProps!$C16,CompProps!$E16,CompProps!$B$6)</f>
        <v>1.005608582979506</v>
      </c>
      <c r="D16" s="3">
        <f>ki(D$9,D$8,CompProps!$D$5,CompProps!$D16,CompProps!$C16,CompProps!$E16,CompProps!$B$6)</f>
        <v>1.0088463456493082</v>
      </c>
      <c r="E16" s="3">
        <f>ki(E$9,E$8,CompProps!$D$5,CompProps!$D16,CompProps!$C16,CompProps!$E16,CompProps!$B$6)</f>
        <v>1.0126741149402427</v>
      </c>
      <c r="F16" s="3">
        <f>ki(F$9,F$8,CompProps!$D$5,CompProps!$D16,CompProps!$C16,CompProps!$E16,CompProps!$B$6)</f>
        <v>1.0281175027258147</v>
      </c>
      <c r="G16" s="3">
        <f>ki(G$9,G$8,CompProps!$D$5,CompProps!$D16,CompProps!$C16,CompProps!$E16,CompProps!$B$6)</f>
        <v>1.0704332920886552</v>
      </c>
      <c r="H16" s="3">
        <f>ki(H$9,H$8,CompProps!$D$5,CompProps!$D16,CompProps!$C16,CompProps!$E16,CompProps!$B$6)</f>
        <v>1.1430183774435931</v>
      </c>
      <c r="I16" s="3">
        <f>ki(I$9,I$8,CompProps!$D$5,CompProps!$D16,CompProps!$C16,CompProps!$E16,CompProps!$B$6)</f>
        <v>1.2668362759169551</v>
      </c>
      <c r="J16" s="3">
        <f>ki(J$9,J$8,CompProps!$D$5,CompProps!$D16,CompProps!$C16,CompProps!$E16,CompProps!$B$6)</f>
        <v>1.490722431350027</v>
      </c>
      <c r="K16" s="3">
        <f>ki(K$9,K$8,CompProps!$D$5,CompProps!$D16,CompProps!$C16,CompProps!$E16,CompProps!$B$6)</f>
        <v>1.960576731585558</v>
      </c>
      <c r="L16" s="3">
        <f>ki(L$9,L$8,CompProps!$D$5,CompProps!$D16,CompProps!$C16,CompProps!$E16,CompProps!$B$6)</f>
        <v>3.4011777267104755</v>
      </c>
      <c r="M16" s="3">
        <f>ki(M$9,M$8,CompProps!$D$5,CompProps!$D16,CompProps!$C16,CompProps!$E16,CompProps!$B$6)</f>
        <v>14.900875526671586</v>
      </c>
      <c r="N16" s="3">
        <f>ki(N$9,N$8,CompProps!$D$5,CompProps!$D16,CompProps!$C16,CompProps!$E16,CompProps!$B$6)</f>
        <v>29.208851993277754</v>
      </c>
      <c r="O16" s="3">
        <f>ki(O$9,O$8,CompProps!$D$5,CompProps!$D16,CompProps!$C16,CompProps!$E16,CompProps!$B$6)</f>
        <v>143.34359307870795</v>
      </c>
    </row>
    <row r="17" spans="1:15" ht="12.75">
      <c r="A17" t="str">
        <f>CompProps!A17</f>
        <v>C3</v>
      </c>
      <c r="B17" s="3">
        <f>ki(B$9,B$8,CompProps!$D$5,CompProps!$D17,CompProps!$C17,CompProps!$E17,CompProps!$B$6)</f>
        <v>1</v>
      </c>
      <c r="C17" s="3">
        <f>ki(C$9,C$8,CompProps!$D$5,CompProps!$D17,CompProps!$C17,CompProps!$E17,CompProps!$B$6)</f>
        <v>0.9505570186686981</v>
      </c>
      <c r="D17" s="3">
        <f>ki(D$9,D$8,CompProps!$D$5,CompProps!$D17,CompProps!$C17,CompProps!$E17,CompProps!$B$6)</f>
        <v>0.931573850235585</v>
      </c>
      <c r="E17" s="3">
        <f>ki(E$9,E$8,CompProps!$D$5,CompProps!$D17,CompProps!$C17,CompProps!$E17,CompProps!$B$6)</f>
        <v>0.9134102705215777</v>
      </c>
      <c r="F17" s="3">
        <f>ki(F$9,F$8,CompProps!$D$5,CompProps!$D17,CompProps!$C17,CompProps!$E17,CompProps!$B$6)</f>
        <v>0.8637808913820417</v>
      </c>
      <c r="G17" s="3">
        <f>ki(G$9,G$8,CompProps!$D$5,CompProps!$D17,CompProps!$C17,CompProps!$E17,CompProps!$B$6)</f>
        <v>0.7972953326728159</v>
      </c>
      <c r="H17" s="3">
        <f>ki(H$9,H$8,CompProps!$D$5,CompProps!$D17,CompProps!$C17,CompProps!$E17,CompProps!$B$6)</f>
        <v>0.7524555277827546</v>
      </c>
      <c r="I17" s="3">
        <f>ki(I$9,I$8,CompProps!$D$5,CompProps!$D17,CompProps!$C17,CompProps!$E17,CompProps!$B$6)</f>
        <v>0.7342952150883549</v>
      </c>
      <c r="J17" s="3">
        <f>ki(J$9,J$8,CompProps!$D$5,CompProps!$D17,CompProps!$C17,CompProps!$E17,CompProps!$B$6)</f>
        <v>0.7570639219054608</v>
      </c>
      <c r="K17" s="3">
        <f>ki(K$9,K$8,CompProps!$D$5,CompProps!$D17,CompProps!$C17,CompProps!$E17,CompProps!$B$6)</f>
        <v>0.8663598779280399</v>
      </c>
      <c r="L17" s="3">
        <f>ki(L$9,L$8,CompProps!$D$5,CompProps!$D17,CompProps!$C17,CompProps!$E17,CompProps!$B$6)</f>
        <v>1.2929161340029438</v>
      </c>
      <c r="M17" s="3">
        <f>ki(M$9,M$8,CompProps!$D$5,CompProps!$D17,CompProps!$C17,CompProps!$E17,CompProps!$B$6)</f>
        <v>4.925289219437632</v>
      </c>
      <c r="N17" s="3">
        <f>ki(N$9,N$8,CompProps!$D$5,CompProps!$D17,CompProps!$C17,CompProps!$E17,CompProps!$B$6)</f>
        <v>9.451488116195586</v>
      </c>
      <c r="O17" s="3">
        <f>ki(O$9,O$8,CompProps!$D$5,CompProps!$D17,CompProps!$C17,CompProps!$E17,CompProps!$B$6)</f>
        <v>45.47648722240006</v>
      </c>
    </row>
    <row r="18" spans="1:15" ht="12.75">
      <c r="A18" t="str">
        <f>CompProps!A18</f>
        <v>I-C4</v>
      </c>
      <c r="B18" s="3">
        <f>ki(B$9,B$8,CompProps!$D$5,CompProps!$D18,CompProps!$C18,CompProps!$E18,CompProps!$B$6)</f>
        <v>1</v>
      </c>
      <c r="C18" s="3">
        <f>ki(C$9,C$8,CompProps!$D$5,CompProps!$D18,CompProps!$C18,CompProps!$E18,CompProps!$B$6)</f>
        <v>0.9141182780593583</v>
      </c>
      <c r="D18" s="3">
        <f>ki(D$9,D$8,CompProps!$D$5,CompProps!$D18,CompProps!$C18,CompProps!$E18,CompProps!$B$6)</f>
        <v>0.8814338350380144</v>
      </c>
      <c r="E18" s="3">
        <f>ki(E$9,E$8,CompProps!$D$5,CompProps!$D18,CompProps!$C18,CompProps!$E18,CompProps!$B$6)</f>
        <v>0.850274881567221</v>
      </c>
      <c r="F18" s="3">
        <f>ki(F$9,F$8,CompProps!$D$5,CompProps!$D18,CompProps!$C18,CompProps!$E18,CompProps!$B$6)</f>
        <v>0.7654002323755754</v>
      </c>
      <c r="G18" s="3">
        <f>ki(G$9,G$8,CompProps!$D$5,CompProps!$D18,CompProps!$C18,CompProps!$E18,CompProps!$B$6)</f>
        <v>0.6498189226947817</v>
      </c>
      <c r="H18" s="3">
        <f>ki(H$9,H$8,CompProps!$D$5,CompProps!$D18,CompProps!$C18,CompProps!$E18,CompProps!$B$6)</f>
        <v>0.5628830570047396</v>
      </c>
      <c r="I18" s="3">
        <f>ki(I$9,I$8,CompProps!$D$5,CompProps!$D18,CompProps!$C18,CompProps!$E18,CompProps!$B$6)</f>
        <v>0.5028400405469351</v>
      </c>
      <c r="J18" s="3">
        <f>ki(J$9,J$8,CompProps!$D$5,CompProps!$D18,CompProps!$C18,CompProps!$E18,CompProps!$B$6)</f>
        <v>0.4729658868655156</v>
      </c>
      <c r="K18" s="3">
        <f>ki(K$9,K$8,CompProps!$D$5,CompProps!$D18,CompProps!$C18,CompProps!$E18,CompProps!$B$6)</f>
        <v>0.4914124085478999</v>
      </c>
      <c r="L18" s="3">
        <f>ki(L$9,L$8,CompProps!$D$5,CompProps!$D18,CompProps!$C18,CompProps!$E18,CompProps!$B$6)</f>
        <v>0.660587641053659</v>
      </c>
      <c r="M18" s="3">
        <f>ki(M$9,M$8,CompProps!$D$5,CompProps!$D18,CompProps!$C18,CompProps!$E18,CompProps!$B$6)</f>
        <v>2.2836744852676527</v>
      </c>
      <c r="N18" s="3">
        <f>ki(N$9,N$8,CompProps!$D$5,CompProps!$D18,CompProps!$C18,CompProps!$E18,CompProps!$B$6)</f>
        <v>4.318087830043991</v>
      </c>
      <c r="O18" s="3">
        <f>ki(O$9,O$8,CompProps!$D$5,CompProps!$D18,CompProps!$C18,CompProps!$E18,CompProps!$B$6)</f>
        <v>20.493836478511827</v>
      </c>
    </row>
    <row r="19" spans="1:15" ht="12.75">
      <c r="A19" t="str">
        <f>CompProps!A19</f>
        <v>N-C4</v>
      </c>
      <c r="B19" s="3">
        <f>ki(B$9,B$8,CompProps!$D$5,CompProps!$D19,CompProps!$C19,CompProps!$E19,CompProps!$B$6)</f>
        <v>1</v>
      </c>
      <c r="C19" s="3">
        <f>ki(C$9,C$8,CompProps!$D$5,CompProps!$D19,CompProps!$C19,CompProps!$E19,CompProps!$B$6)</f>
        <v>0.9024604738507398</v>
      </c>
      <c r="D19" s="3">
        <f>ki(D$9,D$8,CompProps!$D$5,CompProps!$D19,CompProps!$C19,CompProps!$E19,CompProps!$B$6)</f>
        <v>0.8655655700429568</v>
      </c>
      <c r="E19" s="3">
        <f>ki(E$9,E$8,CompProps!$D$5,CompProps!$D19,CompProps!$C19,CompProps!$E19,CompProps!$B$6)</f>
        <v>0.8305105231516549</v>
      </c>
      <c r="F19" s="3">
        <f>ki(F$9,F$8,CompProps!$D$5,CompProps!$D19,CompProps!$C19,CompProps!$E19,CompProps!$B$6)</f>
        <v>0.7356049650999086</v>
      </c>
      <c r="G19" s="3">
        <f>ki(G$9,G$8,CompProps!$D$5,CompProps!$D19,CompProps!$C19,CompProps!$E19,CompProps!$B$6)</f>
        <v>0.6076100866415065</v>
      </c>
      <c r="H19" s="3">
        <f>ki(H$9,H$8,CompProps!$D$5,CompProps!$D19,CompProps!$C19,CompProps!$E19,CompProps!$B$6)</f>
        <v>0.5117100815444385</v>
      </c>
      <c r="I19" s="3">
        <f>ki(I$9,I$8,CompProps!$D$5,CompProps!$D19,CompProps!$C19,CompProps!$E19,CompProps!$B$6)</f>
        <v>0.44405187415282904</v>
      </c>
      <c r="J19" s="3">
        <f>ki(J$9,J$8,CompProps!$D$5,CompProps!$D19,CompProps!$C19,CompProps!$E19,CompProps!$B$6)</f>
        <v>0.4052700768315088</v>
      </c>
      <c r="K19" s="3">
        <f>ki(K$9,K$8,CompProps!$D$5,CompProps!$D19,CompProps!$C19,CompProps!$E19,CompProps!$B$6)</f>
        <v>0.40793053859125816</v>
      </c>
      <c r="L19" s="3">
        <f>ki(L$9,L$8,CompProps!$D$5,CompProps!$D19,CompProps!$C19,CompProps!$E19,CompProps!$B$6)</f>
        <v>0.5298670865650807</v>
      </c>
      <c r="M19" s="3">
        <f>ki(M$9,M$8,CompProps!$D$5,CompProps!$D19,CompProps!$C19,CompProps!$E19,CompProps!$B$6)</f>
        <v>1.7743027714159196</v>
      </c>
      <c r="N19" s="3">
        <f>ki(N$9,N$8,CompProps!$D$5,CompProps!$D19,CompProps!$C19,CompProps!$E19,CompProps!$B$6)</f>
        <v>3.3387185745387566</v>
      </c>
      <c r="O19" s="3">
        <f>ki(O$9,O$8,CompProps!$D$5,CompProps!$D19,CompProps!$C19,CompProps!$E19,CompProps!$B$6)</f>
        <v>15.77452305047746</v>
      </c>
    </row>
    <row r="20" spans="1:15" ht="12.75">
      <c r="A20" t="str">
        <f>CompProps!A20</f>
        <v>I-C5</v>
      </c>
      <c r="B20" s="3">
        <f>ki(B$9,B$8,CompProps!$D$5,CompProps!$D20,CompProps!$C20,CompProps!$E20,CompProps!$B$6)</f>
        <v>1</v>
      </c>
      <c r="C20" s="3">
        <f>ki(C$9,C$8,CompProps!$D$5,CompProps!$D20,CompProps!$C20,CompProps!$E20,CompProps!$B$6)</f>
        <v>0.8695801513069874</v>
      </c>
      <c r="D20" s="3">
        <f>ki(D$9,D$8,CompProps!$D$5,CompProps!$D20,CompProps!$C20,CompProps!$E20,CompProps!$B$6)</f>
        <v>0.8212695046339196</v>
      </c>
      <c r="E20" s="3">
        <f>ki(E$9,E$8,CompProps!$D$5,CompProps!$D20,CompProps!$C20,CompProps!$E20,CompProps!$B$6)</f>
        <v>0.775906434869147</v>
      </c>
      <c r="F20" s="3">
        <f>ki(F$9,F$8,CompProps!$D$5,CompProps!$D20,CompProps!$C20,CompProps!$E20,CompProps!$B$6)</f>
        <v>0.6558151505523885</v>
      </c>
      <c r="G20" s="3">
        <f>ki(G$9,G$8,CompProps!$D$5,CompProps!$D20,CompProps!$C20,CompProps!$E20,CompProps!$B$6)</f>
        <v>0.5003610623175817</v>
      </c>
      <c r="H20" s="3">
        <f>ki(H$9,H$8,CompProps!$D$5,CompProps!$D20,CompProps!$C20,CompProps!$E20,CompProps!$B$6)</f>
        <v>0.3884427047064766</v>
      </c>
      <c r="I20" s="3">
        <f>ki(I$9,I$8,CompProps!$D$5,CompProps!$D20,CompProps!$C20,CompProps!$E20,CompProps!$B$6)</f>
        <v>0.30995344113463025</v>
      </c>
      <c r="J20" s="3">
        <f>ki(J$9,J$8,CompProps!$D$5,CompProps!$D20,CompProps!$C20,CompProps!$E20,CompProps!$B$6)</f>
        <v>0.25927358428993164</v>
      </c>
      <c r="K20" s="3">
        <f>ki(K$9,K$8,CompProps!$D$5,CompProps!$D20,CompProps!$C20,CompProps!$E20,CompProps!$B$6)</f>
        <v>0.23810512914311718</v>
      </c>
      <c r="L20" s="3">
        <f>ki(L$9,L$8,CompProps!$D$5,CompProps!$D20,CompProps!$C20,CompProps!$E20,CompProps!$B$6)</f>
        <v>0.28006166968962215</v>
      </c>
      <c r="M20" s="3">
        <f>ki(M$9,M$8,CompProps!$D$5,CompProps!$D20,CompProps!$C20,CompProps!$E20,CompProps!$B$6)</f>
        <v>0.8552353114161727</v>
      </c>
      <c r="N20" s="3">
        <f>ki(N$9,N$8,CompProps!$D$5,CompProps!$D20,CompProps!$C20,CompProps!$E20,CompProps!$B$6)</f>
        <v>1.5869025664329641</v>
      </c>
      <c r="O20" s="3">
        <f>ki(O$9,O$8,CompProps!$D$5,CompProps!$D20,CompProps!$C20,CompProps!$E20,CompProps!$B$6)</f>
        <v>7.4006942578721135</v>
      </c>
    </row>
    <row r="21" spans="1:15" ht="12.75">
      <c r="A21" t="str">
        <f>CompProps!A21</f>
        <v>N-C5</v>
      </c>
      <c r="B21" s="3">
        <f>ki(B$9,B$8,CompProps!$D$5,CompProps!$D21,CompProps!$C21,CompProps!$E21,CompProps!$B$6)</f>
        <v>1.0000000000000002</v>
      </c>
      <c r="C21" s="3">
        <f>ki(C$9,C$8,CompProps!$D$5,CompProps!$D21,CompProps!$C21,CompProps!$E21,CompProps!$B$6)</f>
        <v>0.8611475103145095</v>
      </c>
      <c r="D21" s="3">
        <f>ki(D$9,D$8,CompProps!$D$5,CompProps!$D21,CompProps!$C21,CompProps!$E21,CompProps!$B$6)</f>
        <v>0.8100197629743675</v>
      </c>
      <c r="E21" s="3">
        <f>ki(E$9,E$8,CompProps!$D$5,CompProps!$D21,CompProps!$C21,CompProps!$E21,CompProps!$B$6)</f>
        <v>0.7621746187759695</v>
      </c>
      <c r="F21" s="3">
        <f>ki(F$9,F$8,CompProps!$D$5,CompProps!$D21,CompProps!$C21,CompProps!$E21,CompProps!$B$6)</f>
        <v>0.6363403128914609</v>
      </c>
      <c r="G21" s="3">
        <f>ki(G$9,G$8,CompProps!$D$5,CompProps!$D21,CompProps!$C21,CompProps!$E21,CompProps!$B$6)</f>
        <v>0.4754873168091074</v>
      </c>
      <c r="H21" s="3">
        <f>ki(H$9,H$8,CompProps!$D$5,CompProps!$D21,CompProps!$C21,CompProps!$E21,CompProps!$B$6)</f>
        <v>0.36132624233310623</v>
      </c>
      <c r="I21" s="3">
        <f>ki(I$9,I$8,CompProps!$D$5,CompProps!$D21,CompProps!$C21,CompProps!$E21,CompProps!$B$6)</f>
        <v>0.2820338933457392</v>
      </c>
      <c r="J21" s="3">
        <f>ki(J$9,J$8,CompProps!$D$5,CompProps!$D21,CompProps!$C21,CompProps!$E21,CompProps!$B$6)</f>
        <v>0.23058206794476677</v>
      </c>
      <c r="K21" s="3">
        <f>ki(K$9,K$8,CompProps!$D$5,CompProps!$D21,CompProps!$C21,CompProps!$E21,CompProps!$B$6)</f>
        <v>0.206717854605527</v>
      </c>
      <c r="L21" s="3">
        <f>ki(L$9,L$8,CompProps!$D$5,CompProps!$D21,CompProps!$C21,CompProps!$E21,CompProps!$B$6)</f>
        <v>0.23689055374428308</v>
      </c>
      <c r="M21" s="3">
        <f>ki(M$9,M$8,CompProps!$D$5,CompProps!$D21,CompProps!$C21,CompProps!$E21,CompProps!$B$6)</f>
        <v>0.7061058056166575</v>
      </c>
      <c r="N21" s="3">
        <f>ki(N$9,N$8,CompProps!$D$5,CompProps!$D21,CompProps!$C21,CompProps!$E21,CompProps!$B$6)</f>
        <v>1.3053774639781373</v>
      </c>
      <c r="O21" s="3">
        <f>ki(O$9,O$8,CompProps!$D$5,CompProps!$D21,CompProps!$C21,CompProps!$E21,CompProps!$B$6)</f>
        <v>6.066996530581863</v>
      </c>
    </row>
    <row r="22" spans="1:15" ht="12.75">
      <c r="A22" t="str">
        <f>CompProps!A22</f>
        <v>C6</v>
      </c>
      <c r="B22" s="3">
        <f>ki(B$9,B$8,CompProps!$D$5,CompProps!$D22,CompProps!$C22,CompProps!$E22,CompProps!$B$6)</f>
        <v>1</v>
      </c>
      <c r="C22" s="3">
        <f>ki(C$9,C$8,CompProps!$D$5,CompProps!$D22,CompProps!$C22,CompProps!$E22,CompProps!$B$6)</f>
        <v>0.8299727865511957</v>
      </c>
      <c r="D22" s="3">
        <f>ki(D$9,D$8,CompProps!$D$5,CompProps!$D22,CompProps!$C22,CompProps!$E22,CompProps!$B$6)</f>
        <v>0.7688290379784294</v>
      </c>
      <c r="E22" s="3">
        <f>ki(E$9,E$8,CompProps!$D$5,CompProps!$D22,CompProps!$C22,CompProps!$E22,CompProps!$B$6)</f>
        <v>0.7123786055552457</v>
      </c>
      <c r="F22" s="3">
        <f>ki(F$9,F$8,CompProps!$D$5,CompProps!$D22,CompProps!$C22,CompProps!$E22,CompProps!$B$6)</f>
        <v>0.5677415263960974</v>
      </c>
      <c r="G22" s="3">
        <f>ki(G$9,G$8,CompProps!$D$5,CompProps!$D22,CompProps!$C22,CompProps!$E22,CompProps!$B$6)</f>
        <v>0.39205430598721785</v>
      </c>
      <c r="H22" s="3">
        <f>ki(H$9,H$8,CompProps!$D$5,CompProps!$D22,CompProps!$C22,CompProps!$E22,CompProps!$B$6)</f>
        <v>0.2747775824001013</v>
      </c>
      <c r="I22" s="3">
        <f>ki(I$9,I$8,CompProps!$D$5,CompProps!$D22,CompProps!$C22,CompProps!$E22,CompProps!$B$6)</f>
        <v>0.19732401799550459</v>
      </c>
      <c r="J22" s="3">
        <f>ki(J$9,J$8,CompProps!$D$5,CompProps!$D22,CompProps!$C22,CompProps!$E22,CompProps!$B$6)</f>
        <v>0.1479453829538758</v>
      </c>
      <c r="K22" s="3">
        <f>ki(K$9,K$8,CompProps!$D$5,CompProps!$D22,CompProps!$C22,CompProps!$E22,CompProps!$B$6)</f>
        <v>0.12108262647082367</v>
      </c>
      <c r="L22" s="3">
        <f>ki(L$9,L$8,CompProps!$D$5,CompProps!$D22,CompProps!$C22,CompProps!$E22,CompProps!$B$6)</f>
        <v>0.12572920917650968</v>
      </c>
      <c r="M22" s="3">
        <f>ki(M$9,M$8,CompProps!$D$5,CompProps!$D22,CompProps!$C22,CompProps!$E22,CompProps!$B$6)</f>
        <v>0.34197143429296184</v>
      </c>
      <c r="N22" s="3">
        <f>ki(N$9,N$8,CompProps!$D$5,CompProps!$D22,CompProps!$C22,CompProps!$E22,CompProps!$B$6)</f>
        <v>0.6234596077139661</v>
      </c>
      <c r="O22" s="3">
        <f>ki(O$9,O$8,CompProps!$D$5,CompProps!$D22,CompProps!$C22,CompProps!$E22,CompProps!$B$6)</f>
        <v>2.8604115494885898</v>
      </c>
    </row>
    <row r="23" spans="1:15" ht="12.75">
      <c r="A23" t="str">
        <f>CompProps!A23</f>
        <v>C7</v>
      </c>
      <c r="B23" s="3">
        <f>ki(B$9,B$8,CompProps!$D$5,CompProps!$D23,CompProps!$C23,CompProps!$E23,CompProps!$B$6)</f>
        <v>1</v>
      </c>
      <c r="C23" s="3">
        <f>ki(C$9,C$8,CompProps!$D$5,CompProps!$D23,CompProps!$C23,CompProps!$E23,CompProps!$B$6)</f>
        <v>0.7971978207167634</v>
      </c>
      <c r="D23" s="3">
        <f>ki(D$9,D$8,CompProps!$D$5,CompProps!$D23,CompProps!$C23,CompProps!$E23,CompProps!$B$6)</f>
        <v>0.7262119788321839</v>
      </c>
      <c r="E23" s="3">
        <f>ki(E$9,E$8,CompProps!$D$5,CompProps!$D23,CompProps!$C23,CompProps!$E23,CompProps!$B$6)</f>
        <v>0.66167978324813</v>
      </c>
      <c r="F23" s="3">
        <f>ki(F$9,F$8,CompProps!$D$5,CompProps!$D23,CompProps!$C23,CompProps!$E23,CompProps!$B$6)</f>
        <v>0.5012113894412692</v>
      </c>
      <c r="G23" s="3">
        <f>ki(G$9,G$8,CompProps!$D$5,CompProps!$D23,CompProps!$C23,CompProps!$E23,CompProps!$B$6)</f>
        <v>0.3175324531441552</v>
      </c>
      <c r="H23" s="3">
        <f>ki(H$9,H$8,CompProps!$D$5,CompProps!$D23,CompProps!$C23,CompProps!$E23,CompProps!$B$6)</f>
        <v>0.20372413040830548</v>
      </c>
      <c r="I23" s="3">
        <f>ki(I$9,I$8,CompProps!$D$5,CompProps!$D23,CompProps!$C23,CompProps!$E23,CompProps!$B$6)</f>
        <v>0.13356199284638487</v>
      </c>
      <c r="J23" s="3">
        <f>ki(J$9,J$8,CompProps!$D$5,CompProps!$D23,CompProps!$C23,CompProps!$E23,CompProps!$B$6)</f>
        <v>0.09109966912136683</v>
      </c>
      <c r="K23" s="3">
        <f>ki(K$9,K$8,CompProps!$D$5,CompProps!$D23,CompProps!$C23,CompProps!$E23,CompProps!$B$6)</f>
        <v>0.06749286692333878</v>
      </c>
      <c r="L23" s="3">
        <f>ki(L$9,L$8,CompProps!$D$5,CompProps!$D23,CompProps!$C23,CompProps!$E23,CompProps!$B$6)</f>
        <v>0.0629258299009507</v>
      </c>
      <c r="M23" s="3">
        <f>ki(M$9,M$8,CompProps!$D$5,CompProps!$D23,CompProps!$C23,CompProps!$E23,CompProps!$B$6)</f>
        <v>0.15485624032820405</v>
      </c>
      <c r="N23" s="3">
        <f>ki(N$9,N$8,CompProps!$D$5,CompProps!$D23,CompProps!$C23,CompProps!$E23,CompProps!$B$6)</f>
        <v>0.2780602377908824</v>
      </c>
      <c r="O23" s="3">
        <f>ki(O$9,O$8,CompProps!$D$5,CompProps!$D23,CompProps!$C23,CompProps!$E23,CompProps!$B$6)</f>
        <v>1.257827443854023</v>
      </c>
    </row>
    <row r="24" spans="1:15" ht="12.75">
      <c r="A24" t="str">
        <f>CompProps!A24</f>
        <v>C8</v>
      </c>
      <c r="B24" s="3">
        <f>ki(B$9,B$8,CompProps!$D$5,CompProps!$D24,CompProps!$C24,CompProps!$E24,CompProps!$B$6)</f>
        <v>1.0000000000000002</v>
      </c>
      <c r="C24" s="3">
        <f>ki(C$9,C$8,CompProps!$D$5,CompProps!$D24,CompProps!$C24,CompProps!$E24,CompProps!$B$6)</f>
        <v>0.7696348812750848</v>
      </c>
      <c r="D24" s="3">
        <f>ki(D$9,D$8,CompProps!$D$5,CompProps!$D24,CompProps!$C24,CompProps!$E24,CompProps!$B$6)</f>
        <v>0.6909301169633177</v>
      </c>
      <c r="E24" s="3">
        <f>ki(E$9,E$8,CompProps!$D$5,CompProps!$D24,CompProps!$C24,CompProps!$E24,CompProps!$B$6)</f>
        <v>0.6203634340754207</v>
      </c>
      <c r="F24" s="3">
        <f>ki(F$9,F$8,CompProps!$D$5,CompProps!$D24,CompProps!$C24,CompProps!$E24,CompProps!$B$6)</f>
        <v>0.44951859197944416</v>
      </c>
      <c r="G24" s="3">
        <f>ki(G$9,G$8,CompProps!$D$5,CompProps!$D24,CompProps!$C24,CompProps!$E24,CompProps!$B$6)</f>
        <v>0.26413588742000677</v>
      </c>
      <c r="H24" s="3">
        <f>ki(H$9,H$8,CompProps!$D$5,CompProps!$D24,CompProps!$C24,CompProps!$E24,CompProps!$B$6)</f>
        <v>0.15687820979842895</v>
      </c>
      <c r="I24" s="3">
        <f>ki(I$9,I$8,CompProps!$D$5,CompProps!$D24,CompProps!$C24,CompProps!$E24,CompProps!$B$6)</f>
        <v>0.09498511131352723</v>
      </c>
      <c r="J24" s="3">
        <f>ki(J$9,J$8,CompProps!$D$5,CompProps!$D24,CompProps!$C24,CompProps!$E24,CompProps!$B$6)</f>
        <v>0.05964943452112506</v>
      </c>
      <c r="K24" s="3">
        <f>ki(K$9,K$8,CompProps!$D$5,CompProps!$D24,CompProps!$C24,CompProps!$E24,CompProps!$B$6)</f>
        <v>0.04051212933786827</v>
      </c>
      <c r="L24" s="3">
        <f>ki(L$9,L$8,CompProps!$D$5,CompProps!$D24,CompProps!$C24,CompProps!$E24,CompProps!$B$6)</f>
        <v>0.03437943807773908</v>
      </c>
      <c r="M24" s="3">
        <f>ki(M$9,M$8,CompProps!$D$5,CompProps!$D24,CompProps!$C24,CompProps!$E24,CompProps!$B$6)</f>
        <v>0.07752625852193507</v>
      </c>
      <c r="N24" s="3">
        <f>ki(N$9,N$8,CompProps!$D$5,CompProps!$D24,CompProps!$C24,CompProps!$E24,CompProps!$B$6)</f>
        <v>0.13736868682325634</v>
      </c>
      <c r="O24" s="3">
        <f>ki(O$9,O$8,CompProps!$D$5,CompProps!$D24,CompProps!$C24,CompProps!$E24,CompProps!$B$6)</f>
        <v>0.6137752674269449</v>
      </c>
    </row>
    <row r="25" spans="1:15" ht="12.75">
      <c r="A25" t="str">
        <f>CompProps!A25</f>
        <v>C9</v>
      </c>
      <c r="B25" s="3">
        <f>ki(B$9,B$8,CompProps!$D$5,CompProps!$D25,CompProps!$C25,CompProps!$E25,CompProps!$B$6)</f>
        <v>1.0000000000000002</v>
      </c>
      <c r="C25" s="3">
        <f>ki(C$9,C$8,CompProps!$D$5,CompProps!$D25,CompProps!$C25,CompProps!$E25,CompProps!$B$6)</f>
        <v>0.7422366546006777</v>
      </c>
      <c r="D25" s="3">
        <f>ki(D$9,D$8,CompProps!$D$5,CompProps!$D25,CompProps!$C25,CompProps!$E25,CompProps!$B$6)</f>
        <v>0.6563754967660662</v>
      </c>
      <c r="E25" s="3">
        <f>ki(E$9,E$8,CompProps!$D$5,CompProps!$D25,CompProps!$C25,CompProps!$E25,CompProps!$B$6)</f>
        <v>0.5804967678582865</v>
      </c>
      <c r="F25" s="3">
        <f>ki(F$9,F$8,CompProps!$D$5,CompProps!$D25,CompProps!$C25,CompProps!$E25,CompProps!$B$6)</f>
        <v>0.40183551620301167</v>
      </c>
      <c r="G25" s="3">
        <f>ki(G$9,G$8,CompProps!$D$5,CompProps!$D25,CompProps!$C25,CompProps!$E25,CompProps!$B$6)</f>
        <v>0.21850157588932662</v>
      </c>
      <c r="H25" s="3">
        <f>ki(H$9,H$8,CompProps!$D$5,CompProps!$D25,CompProps!$C25,CompProps!$E25,CompProps!$B$6)</f>
        <v>0.11985592062751832</v>
      </c>
      <c r="I25" s="3">
        <f>ki(I$9,I$8,CompProps!$D$5,CompProps!$D25,CompProps!$C25,CompProps!$E25,CompProps!$B$6)</f>
        <v>0.0668594378991694</v>
      </c>
      <c r="J25" s="3">
        <f>ki(J$9,J$8,CompProps!$D$5,CompProps!$D25,CompProps!$C25,CompProps!$E25,CompProps!$B$6)</f>
        <v>0.038560968694121185</v>
      </c>
      <c r="K25" s="3">
        <f>ki(K$9,K$8,CompProps!$D$5,CompProps!$D25,CompProps!$C25,CompProps!$E25,CompProps!$B$6)</f>
        <v>0.023945570145445755</v>
      </c>
      <c r="L25" s="3">
        <f>ki(L$9,L$8,CompProps!$D$5,CompProps!$D25,CompProps!$C25,CompProps!$E25,CompProps!$B$6)</f>
        <v>0.01844373999275045</v>
      </c>
      <c r="M25" s="3">
        <f>ki(M$9,M$8,CompProps!$D$5,CompProps!$D25,CompProps!$C25,CompProps!$E25,CompProps!$B$6)</f>
        <v>0.03801058259473016</v>
      </c>
      <c r="N25" s="3">
        <f>ki(N$9,N$8,CompProps!$D$5,CompProps!$D25,CompProps!$C25,CompProps!$E25,CompProps!$B$6)</f>
        <v>0.0664351763409262</v>
      </c>
      <c r="O25" s="3">
        <f>ki(O$9,O$8,CompProps!$D$5,CompProps!$D25,CompProps!$C25,CompProps!$E25,CompProps!$B$6)</f>
        <v>0.293087625556998</v>
      </c>
    </row>
    <row r="26" spans="1:15" ht="12.75">
      <c r="A26" t="str">
        <f>CompProps!A26</f>
        <v>C10</v>
      </c>
      <c r="B26" s="3">
        <f>ki(B$9,B$8,CompProps!$D$5,CompProps!$D26,CompProps!$C26,CompProps!$E26,CompProps!$B$6)</f>
        <v>1</v>
      </c>
      <c r="C26" s="3">
        <f>ki(C$9,C$8,CompProps!$D$5,CompProps!$D26,CompProps!$C26,CompProps!$E26,CompProps!$B$6)</f>
        <v>0.7171730796698312</v>
      </c>
      <c r="D26" s="3">
        <f>ki(D$9,D$8,CompProps!$D$5,CompProps!$D26,CompProps!$C26,CompProps!$E26,CompProps!$B$6)</f>
        <v>0.6252256463026692</v>
      </c>
      <c r="E26" s="3">
        <f>ki(E$9,E$8,CompProps!$D$5,CompProps!$D26,CompProps!$C26,CompProps!$E26,CompProps!$B$6)</f>
        <v>0.5450836920864943</v>
      </c>
      <c r="F26" s="3">
        <f>ki(F$9,F$8,CompProps!$D$5,CompProps!$D26,CompProps!$C26,CompProps!$E26,CompProps!$B$6)</f>
        <v>0.36132483763001844</v>
      </c>
      <c r="G26" s="3">
        <f>ki(G$9,G$8,CompProps!$D$5,CompProps!$D26,CompProps!$C26,CompProps!$E26,CompProps!$B$6)</f>
        <v>0.18255468497185917</v>
      </c>
      <c r="H26" s="3">
        <f>ki(H$9,H$8,CompProps!$D$5,CompProps!$D26,CompProps!$C26,CompProps!$E26,CompProps!$B$6)</f>
        <v>0.09286987497458439</v>
      </c>
      <c r="I26" s="3">
        <f>ki(I$9,I$8,CompProps!$D$5,CompProps!$D26,CompProps!$C26,CompProps!$E26,CompProps!$B$6)</f>
        <v>0.04793482078667566</v>
      </c>
      <c r="J26" s="3">
        <f>ki(J$9,J$8,CompProps!$D$5,CompProps!$D26,CompProps!$C26,CompProps!$E26,CompProps!$B$6)</f>
        <v>0.025503832896596995</v>
      </c>
      <c r="K26" s="3">
        <f>ki(K$9,K$8,CompProps!$D$5,CompProps!$D26,CompProps!$C26,CompProps!$E26,CompProps!$B$6)</f>
        <v>0.014548467319146633</v>
      </c>
      <c r="L26" s="3">
        <f>ki(L$9,L$8,CompProps!$D$5,CompProps!$D26,CompProps!$C26,CompProps!$E26,CompProps!$B$6)</f>
        <v>0.010222428169998405</v>
      </c>
      <c r="M26" s="3">
        <f>ki(M$9,M$8,CompProps!$D$5,CompProps!$D26,CompProps!$C26,CompProps!$E26,CompProps!$B$6)</f>
        <v>0.019344665461979223</v>
      </c>
      <c r="N26" s="3">
        <f>ki(N$9,N$8,CompProps!$D$5,CompProps!$D26,CompProps!$C26,CompProps!$E26,CompProps!$B$6)</f>
        <v>0.03337494842699199</v>
      </c>
      <c r="O26" s="3">
        <f>ki(O$9,O$8,CompProps!$D$5,CompProps!$D26,CompProps!$C26,CompProps!$E26,CompProps!$B$6)</f>
        <v>0.1454744657868616</v>
      </c>
    </row>
    <row r="27" spans="1:15" ht="12.75">
      <c r="A27" t="str">
        <f>CompProps!A27</f>
        <v>C11</v>
      </c>
      <c r="B27" s="3">
        <f>ki(B$9,B$8,CompProps!$D$5,CompProps!$D27,CompProps!$C27,CompProps!$E27,CompProps!$B$6)</f>
        <v>1.0000000000000002</v>
      </c>
      <c r="C27" s="3">
        <f>ki(C$9,C$8,CompProps!$D$5,CompProps!$D27,CompProps!$C27,CompProps!$E27,CompProps!$B$6)</f>
        <v>0.6938176474146925</v>
      </c>
      <c r="D27" s="3">
        <f>ki(D$9,D$8,CompProps!$D$5,CompProps!$D27,CompProps!$C27,CompProps!$E27,CompProps!$B$6)</f>
        <v>0.5966027028177663</v>
      </c>
      <c r="E27" s="3">
        <f>ki(E$9,E$8,CompProps!$D$5,CompProps!$D27,CompProps!$C27,CompProps!$E27,CompProps!$B$6)</f>
        <v>0.5129979989800546</v>
      </c>
      <c r="F27" s="3">
        <f>ki(F$9,F$8,CompProps!$D$5,CompProps!$D27,CompProps!$C27,CompProps!$E27,CompProps!$B$6)</f>
        <v>0.3261498179077301</v>
      </c>
      <c r="G27" s="3">
        <f>ki(G$9,G$8,CompProps!$D$5,CompProps!$D27,CompProps!$C27,CompProps!$E27,CompProps!$B$6)</f>
        <v>0.15351677313620038</v>
      </c>
      <c r="H27" s="3">
        <f>ki(H$9,H$8,CompProps!$D$5,CompProps!$D27,CompProps!$C27,CompProps!$E27,CompProps!$B$6)</f>
        <v>0.0726270931993229</v>
      </c>
      <c r="I27" s="3">
        <f>ki(I$9,I$8,CompProps!$D$5,CompProps!$D27,CompProps!$C27,CompProps!$E27,CompProps!$B$6)</f>
        <v>0.03478309673190637</v>
      </c>
      <c r="J27" s="3">
        <f>ki(J$9,J$8,CompProps!$D$5,CompProps!$D27,CompProps!$C27,CompProps!$E27,CompProps!$B$6)</f>
        <v>0.017122186249632205</v>
      </c>
      <c r="K27" s="3">
        <f>ki(K$9,K$8,CompProps!$D$5,CompProps!$D27,CompProps!$C27,CompProps!$E27,CompProps!$B$6)</f>
        <v>0.008999935999917412</v>
      </c>
      <c r="L27" s="3">
        <f>ki(L$9,L$8,CompProps!$D$5,CompProps!$D27,CompProps!$C27,CompProps!$E27,CompProps!$B$6)</f>
        <v>0.0057880524876428195</v>
      </c>
      <c r="M27" s="3">
        <f>ki(M$9,M$8,CompProps!$D$5,CompProps!$D27,CompProps!$C27,CompProps!$E27,CompProps!$B$6)</f>
        <v>0.010088619210776355</v>
      </c>
      <c r="N27" s="3">
        <f>ki(N$9,N$8,CompProps!$D$5,CompProps!$D27,CompProps!$C27,CompProps!$E27,CompProps!$B$6)</f>
        <v>0.01718940249386601</v>
      </c>
      <c r="O27" s="3">
        <f>ki(O$9,O$8,CompProps!$D$5,CompProps!$D27,CompProps!$C27,CompProps!$E27,CompProps!$B$6)</f>
        <v>0.07405989219345177</v>
      </c>
    </row>
    <row r="28" spans="1:15" ht="12.75">
      <c r="A28" t="str">
        <f>CompProps!A28</f>
        <v>C12</v>
      </c>
      <c r="B28" s="3">
        <f>ki(B$9,B$8,CompProps!$D$5,CompProps!$D28,CompProps!$C28,CompProps!$E28,CompProps!$B$6)</f>
        <v>0.9999999999999998</v>
      </c>
      <c r="C28" s="3">
        <f>ki(C$9,C$8,CompProps!$D$5,CompProps!$D28,CompProps!$C28,CompProps!$E28,CompProps!$B$6)</f>
        <v>0.6719633733287923</v>
      </c>
      <c r="D28" s="3">
        <f>ki(D$9,D$8,CompProps!$D$5,CompProps!$D28,CompProps!$C28,CompProps!$E28,CompProps!$B$6)</f>
        <v>0.5701793451978341</v>
      </c>
      <c r="E28" s="3">
        <f>ki(E$9,E$8,CompProps!$D$5,CompProps!$D28,CompProps!$C28,CompProps!$E28,CompProps!$B$6)</f>
        <v>0.48377752366851134</v>
      </c>
      <c r="F28" s="3">
        <f>ki(F$9,F$8,CompProps!$D$5,CompProps!$D28,CompProps!$C28,CompProps!$E28,CompProps!$B$6)</f>
        <v>0.2954050693447066</v>
      </c>
      <c r="G28" s="3">
        <f>ki(G$9,G$8,CompProps!$D$5,CompProps!$D28,CompProps!$C28,CompProps!$E28,CompProps!$B$6)</f>
        <v>0.12984479401031385</v>
      </c>
      <c r="H28" s="3">
        <f>ki(H$9,H$8,CompProps!$D$5,CompProps!$D28,CompProps!$C28,CompProps!$E28,CompProps!$B$6)</f>
        <v>0.05726361565500659</v>
      </c>
      <c r="I28" s="3">
        <f>ki(I$9,I$8,CompProps!$D$5,CompProps!$D28,CompProps!$C28,CompProps!$E28,CompProps!$B$6)</f>
        <v>0.025510816237190717</v>
      </c>
      <c r="J28" s="3">
        <f>ki(J$9,J$8,CompProps!$D$5,CompProps!$D28,CompProps!$C28,CompProps!$E28,CompProps!$B$6)</f>
        <v>0.011648673704242014</v>
      </c>
      <c r="K28" s="3">
        <f>ki(K$9,K$8,CompProps!$D$5,CompProps!$D28,CompProps!$C28,CompProps!$E28,CompProps!$B$6)</f>
        <v>0.005657291015079977</v>
      </c>
      <c r="L28" s="3">
        <f>ki(L$9,L$8,CompProps!$D$5,CompProps!$D28,CompProps!$C28,CompProps!$E28,CompProps!$B$6)</f>
        <v>0.0033399363316154213</v>
      </c>
      <c r="M28" s="3">
        <f>ki(M$9,M$8,CompProps!$D$5,CompProps!$D28,CompProps!$C28,CompProps!$E28,CompProps!$B$6)</f>
        <v>0.005376737849057856</v>
      </c>
      <c r="N28" s="3">
        <f>ki(N$9,N$8,CompProps!$D$5,CompProps!$D28,CompProps!$C28,CompProps!$E28,CompProps!$B$6)</f>
        <v>0.009051039229617704</v>
      </c>
      <c r="O28" s="3">
        <f>ki(O$9,O$8,CompProps!$D$5,CompProps!$D28,CompProps!$C28,CompProps!$E28,CompProps!$B$6)</f>
        <v>0.038560695708730025</v>
      </c>
    </row>
    <row r="29" spans="1:15" ht="12.75">
      <c r="A29" t="str">
        <f>CompProps!A29</f>
        <v>C13</v>
      </c>
      <c r="B29" s="3">
        <f>ki(B$9,B$8,CompProps!$D$5,CompProps!$D29,CompProps!$C29,CompProps!$E29,CompProps!$B$6)</f>
        <v>1</v>
      </c>
      <c r="C29" s="3">
        <f>ki(C$9,C$8,CompProps!$D$5,CompProps!$D29,CompProps!$C29,CompProps!$E29,CompProps!$B$6)</f>
        <v>0.6514426642345139</v>
      </c>
      <c r="D29" s="3">
        <f>ki(D$9,D$8,CompProps!$D$5,CompProps!$D29,CompProps!$C29,CompProps!$E29,CompProps!$B$6)</f>
        <v>0.5456910679498503</v>
      </c>
      <c r="E29" s="3">
        <f>ki(E$9,E$8,CompProps!$D$5,CompProps!$D29,CompProps!$C29,CompProps!$E29,CompProps!$B$6)</f>
        <v>0.45705057038955144</v>
      </c>
      <c r="F29" s="3">
        <f>ki(F$9,F$8,CompProps!$D$5,CompProps!$D29,CompProps!$C29,CompProps!$E29,CompProps!$B$6)</f>
        <v>0.26837991108203396</v>
      </c>
      <c r="G29" s="3">
        <f>ki(G$9,G$8,CompProps!$D$5,CompProps!$D29,CompProps!$C29,CompProps!$E29,CompProps!$B$6)</f>
        <v>0.11039388440024124</v>
      </c>
      <c r="H29" s="3">
        <f>ki(H$9,H$8,CompProps!$D$5,CompProps!$D29,CompProps!$C29,CompProps!$E29,CompProps!$B$6)</f>
        <v>0.045483571909261694</v>
      </c>
      <c r="I29" s="3">
        <f>ki(I$9,I$8,CompProps!$D$5,CompProps!$D29,CompProps!$C29,CompProps!$E29,CompProps!$B$6)</f>
        <v>0.01889074328747712</v>
      </c>
      <c r="J29" s="3">
        <f>ki(J$9,J$8,CompProps!$D$5,CompProps!$D29,CompProps!$C29,CompProps!$E29,CompProps!$B$6)</f>
        <v>0.008019971520396942</v>
      </c>
      <c r="K29" s="3">
        <f>ki(K$9,K$8,CompProps!$D$5,CompProps!$D29,CompProps!$C29,CompProps!$E29,CompProps!$B$6)</f>
        <v>0.0036076144835396175</v>
      </c>
      <c r="L29" s="3">
        <f>ki(L$9,L$8,CompProps!$D$5,CompProps!$D29,CompProps!$C29,CompProps!$E29,CompProps!$B$6)</f>
        <v>0.001960365264744175</v>
      </c>
      <c r="M29" s="3">
        <f>ki(M$9,M$8,CompProps!$D$5,CompProps!$D29,CompProps!$C29,CompProps!$E29,CompProps!$B$6)</f>
        <v>0.002921916328925047</v>
      </c>
      <c r="N29" s="3">
        <f>ki(N$9,N$8,CompProps!$D$5,CompProps!$D29,CompProps!$C29,CompProps!$E29,CompProps!$B$6)</f>
        <v>0.004861389497392521</v>
      </c>
      <c r="O29" s="3">
        <f>ki(O$9,O$8,CompProps!$D$5,CompProps!$D29,CompProps!$C29,CompProps!$E29,CompProps!$B$6)</f>
        <v>0.020487167035850982</v>
      </c>
    </row>
    <row r="30" spans="1:15" ht="12.75">
      <c r="A30" t="str">
        <f>CompProps!A30</f>
        <v>C14</v>
      </c>
      <c r="B30" s="3">
        <f>ki(B$9,B$8,CompProps!$D$5,CompProps!$D30,CompProps!$C30,CompProps!$E30,CompProps!$B$6)</f>
        <v>1</v>
      </c>
      <c r="C30" s="3">
        <f>ki(C$9,C$8,CompProps!$D$5,CompProps!$D30,CompProps!$C30,CompProps!$E30,CompProps!$B$6)</f>
        <v>0.6321169673797</v>
      </c>
      <c r="D30" s="3">
        <f>ki(D$9,D$8,CompProps!$D$5,CompProps!$D30,CompProps!$C30,CompProps!$E30,CompProps!$B$6)</f>
        <v>0.5229198666958421</v>
      </c>
      <c r="E30" s="3">
        <f>ki(E$9,E$8,CompProps!$D$5,CompProps!$D30,CompProps!$C30,CompProps!$E30,CompProps!$B$6)</f>
        <v>0.43251249643649675</v>
      </c>
      <c r="F30" s="3">
        <f>ki(F$9,F$8,CompProps!$D$5,CompProps!$D30,CompProps!$C30,CompProps!$E30,CompProps!$B$6)</f>
        <v>0.24450658635699407</v>
      </c>
      <c r="G30" s="3">
        <f>ki(G$9,G$8,CompProps!$D$5,CompProps!$D30,CompProps!$C30,CompProps!$E30,CompProps!$B$6)</f>
        <v>0.09429954748857161</v>
      </c>
      <c r="H30" s="3">
        <f>ki(H$9,H$8,CompProps!$D$5,CompProps!$D30,CompProps!$C30,CompProps!$E30,CompProps!$B$6)</f>
        <v>0.03636900053457391</v>
      </c>
      <c r="I30" s="3">
        <f>ki(I$9,I$8,CompProps!$D$5,CompProps!$D30,CompProps!$C30,CompProps!$E30,CompProps!$B$6)</f>
        <v>0.014111004116105937</v>
      </c>
      <c r="J30" s="3">
        <f>ki(J$9,J$8,CompProps!$D$5,CompProps!$D30,CompProps!$C30,CompProps!$E30,CompProps!$B$6)</f>
        <v>0.005581753718835918</v>
      </c>
      <c r="K30" s="3">
        <f>ki(K$9,K$8,CompProps!$D$5,CompProps!$D30,CompProps!$C30,CompProps!$E30,CompProps!$B$6)</f>
        <v>0.0023307655003955183</v>
      </c>
      <c r="L30" s="3">
        <f>ki(L$9,L$8,CompProps!$D$5,CompProps!$D30,CompProps!$C30,CompProps!$E30,CompProps!$B$6)</f>
        <v>0.0011685495890328035</v>
      </c>
      <c r="M30" s="3">
        <f>ki(M$9,M$8,CompProps!$D$5,CompProps!$D30,CompProps!$C30,CompProps!$E30,CompProps!$B$6)</f>
        <v>0.0016162114337606203</v>
      </c>
      <c r="N30" s="3">
        <f>ki(N$9,N$8,CompProps!$D$5,CompProps!$D30,CompProps!$C30,CompProps!$E30,CompProps!$B$6)</f>
        <v>0.002658590279634529</v>
      </c>
      <c r="O30" s="3">
        <f>ki(O$9,O$8,CompProps!$D$5,CompProps!$D30,CompProps!$C30,CompProps!$E30,CompProps!$B$6)</f>
        <v>0.01108625888610752</v>
      </c>
    </row>
    <row r="31" spans="1:15" ht="12.75">
      <c r="A31" t="str">
        <f>CompProps!A31</f>
        <v>C15</v>
      </c>
      <c r="B31" s="3">
        <f>ki(B$9,B$8,CompProps!$D$5,CompProps!$D31,CompProps!$C31,CompProps!$E31,CompProps!$B$6)</f>
        <v>1.0000000000000002</v>
      </c>
      <c r="C31" s="3">
        <f>ki(C$9,C$8,CompProps!$D$5,CompProps!$D31,CompProps!$C31,CompProps!$E31,CompProps!$B$6)</f>
        <v>0.6138704672980563</v>
      </c>
      <c r="D31" s="3">
        <f>ki(D$9,D$8,CompProps!$D$5,CompProps!$D31,CompProps!$C31,CompProps!$E31,CompProps!$B$6)</f>
        <v>0.5016839567153286</v>
      </c>
      <c r="E31" s="3">
        <f>ki(E$9,E$8,CompProps!$D$5,CompProps!$D31,CompProps!$C31,CompProps!$E31,CompProps!$B$6)</f>
        <v>0.4099105955837261</v>
      </c>
      <c r="F31" s="3">
        <f>ki(F$9,F$8,CompProps!$D$5,CompProps!$D31,CompProps!$C31,CompProps!$E31,CompProps!$B$6)</f>
        <v>0.2233257153455679</v>
      </c>
      <c r="G31" s="3">
        <f>ki(G$9,G$8,CompProps!$D$5,CompProps!$D31,CompProps!$C31,CompProps!$E31,CompProps!$B$6)</f>
        <v>0.08089984385638838</v>
      </c>
      <c r="H31" s="3">
        <f>ki(H$9,H$8,CompProps!$D$5,CompProps!$D31,CompProps!$C31,CompProps!$E31,CompProps!$B$6)</f>
        <v>0.02925950700211914</v>
      </c>
      <c r="I31" s="3">
        <f>ki(I$9,I$8,CompProps!$D$5,CompProps!$D31,CompProps!$C31,CompProps!$E31,CompProps!$B$6)</f>
        <v>0.010625150117621792</v>
      </c>
      <c r="J31" s="3">
        <f>ki(J$9,J$8,CompProps!$D$5,CompProps!$D31,CompProps!$C31,CompProps!$E31,CompProps!$B$6)</f>
        <v>0.003923535087006341</v>
      </c>
      <c r="K31" s="3">
        <f>ki(K$9,K$8,CompProps!$D$5,CompProps!$D31,CompProps!$C31,CompProps!$E31,CompProps!$B$6)</f>
        <v>0.0015239504226795392</v>
      </c>
      <c r="L31" s="3">
        <f>ki(L$9,L$8,CompProps!$D$5,CompProps!$D31,CompProps!$C31,CompProps!$E31,CompProps!$B$6)</f>
        <v>0.0007064938450754678</v>
      </c>
      <c r="M31" s="3">
        <f>ki(M$9,M$8,CompProps!$D$5,CompProps!$D31,CompProps!$C31,CompProps!$E31,CompProps!$B$6)</f>
        <v>0.000908591822986313</v>
      </c>
      <c r="N31" s="3">
        <f>ki(N$9,N$8,CompProps!$D$5,CompProps!$D31,CompProps!$C31,CompProps!$E31,CompProps!$B$6)</f>
        <v>0.001478147853905161</v>
      </c>
      <c r="O31" s="3">
        <f>ki(O$9,O$8,CompProps!$D$5,CompProps!$D31,CompProps!$C31,CompProps!$E31,CompProps!$B$6)</f>
        <v>0.006100833767236326</v>
      </c>
    </row>
    <row r="32" spans="1:15" ht="12.75">
      <c r="A32" t="str">
        <f>CompProps!A32</f>
        <v>C16</v>
      </c>
      <c r="B32" s="3">
        <f>ki(B$9,B$8,CompProps!$D$5,CompProps!$D32,CompProps!$C32,CompProps!$E32,CompProps!$B$6)</f>
        <v>0.9999999999999999</v>
      </c>
      <c r="C32" s="3">
        <f>ki(C$9,C$8,CompProps!$D$5,CompProps!$D32,CompProps!$C32,CompProps!$E32,CompProps!$B$6)</f>
        <v>0.5966051552438207</v>
      </c>
      <c r="D32" s="3">
        <f>ki(D$9,D$8,CompProps!$D$5,CompProps!$D32,CompProps!$C32,CompProps!$E32,CompProps!$B$6)</f>
        <v>0.48182989095788853</v>
      </c>
      <c r="E32" s="3">
        <f>ki(E$9,E$8,CompProps!$D$5,CompProps!$D32,CompProps!$C32,CompProps!$E32,CompProps!$B$6)</f>
        <v>0.3890326920387619</v>
      </c>
      <c r="F32" s="3">
        <f>ki(F$9,F$8,CompProps!$D$5,CompProps!$D32,CompProps!$C32,CompProps!$E32,CompProps!$B$6)</f>
        <v>0.20446113420484469</v>
      </c>
      <c r="G32" s="3">
        <f>ki(G$9,G$8,CompProps!$D$5,CompProps!$D32,CompProps!$C32,CompProps!$E32,CompProps!$B$6)</f>
        <v>0.06968151331619281</v>
      </c>
      <c r="H32" s="3">
        <f>ki(H$9,H$8,CompProps!$D$5,CompProps!$D32,CompProps!$C32,CompProps!$E32,CompProps!$B$6)</f>
        <v>0.023673388601236647</v>
      </c>
      <c r="I32" s="3">
        <f>ki(I$9,I$8,CompProps!$D$5,CompProps!$D32,CompProps!$C32,CompProps!$E32,CompProps!$B$6)</f>
        <v>0.008059688501004515</v>
      </c>
      <c r="J32" s="3">
        <f>ki(J$9,J$8,CompProps!$D$5,CompProps!$D32,CompProps!$C32,CompProps!$E32,CompProps!$B$6)</f>
        <v>0.0027833486189162196</v>
      </c>
      <c r="K32" s="3">
        <f>ki(K$9,K$8,CompProps!$D$5,CompProps!$D32,CompProps!$C32,CompProps!$E32,CompProps!$B$6)</f>
        <v>0.0010074979252935842</v>
      </c>
      <c r="L32" s="3">
        <f>ki(L$9,L$8,CompProps!$D$5,CompProps!$D32,CompProps!$C32,CompProps!$E32,CompProps!$B$6)</f>
        <v>0.0004327684431945065</v>
      </c>
      <c r="M32" s="3">
        <f>ki(M$9,M$8,CompProps!$D$5,CompProps!$D32,CompProps!$C32,CompProps!$E32,CompProps!$B$6)</f>
        <v>0.0005184983367281605</v>
      </c>
      <c r="N32" s="3">
        <f>ki(N$9,N$8,CompProps!$D$5,CompProps!$D32,CompProps!$C32,CompProps!$E32,CompProps!$B$6)</f>
        <v>0.0008344824972072362</v>
      </c>
      <c r="O32" s="3">
        <f>ki(O$9,O$8,CompProps!$D$5,CompProps!$D32,CompProps!$C32,CompProps!$E32,CompProps!$B$6)</f>
        <v>0.003409905614364538</v>
      </c>
    </row>
    <row r="33" spans="1:15" ht="12.75">
      <c r="A33" t="str">
        <f>CompProps!A33</f>
        <v>C17</v>
      </c>
      <c r="B33" s="3">
        <f>ki(B$9,B$8,CompProps!$D$5,CompProps!$D33,CompProps!$C33,CompProps!$E33,CompProps!$B$6)</f>
        <v>1.0000000000000002</v>
      </c>
      <c r="C33" s="3">
        <f>ki(C$9,C$8,CompProps!$D$5,CompProps!$D33,CompProps!$C33,CompProps!$E33,CompProps!$B$6)</f>
        <v>0.5802399498227114</v>
      </c>
      <c r="D33" s="3">
        <f>ki(D$9,D$8,CompProps!$D$5,CompProps!$D33,CompProps!$C33,CompProps!$E33,CompProps!$B$6)</f>
        <v>0.4632298679695306</v>
      </c>
      <c r="E33" s="3">
        <f>ki(E$9,E$8,CompProps!$D$5,CompProps!$D33,CompProps!$C33,CompProps!$E33,CompProps!$B$6)</f>
        <v>0.36970197048307224</v>
      </c>
      <c r="F33" s="3">
        <f>ki(F$9,F$8,CompProps!$D$5,CompProps!$D33,CompProps!$C33,CompProps!$E33,CompProps!$B$6)</f>
        <v>0.1876043549312905</v>
      </c>
      <c r="G33" s="3">
        <f>ki(G$9,G$8,CompProps!$D$5,CompProps!$D33,CompProps!$C33,CompProps!$E33,CompProps!$B$6)</f>
        <v>0.06024367584259494</v>
      </c>
      <c r="H33" s="3">
        <f>ki(H$9,H$8,CompProps!$D$5,CompProps!$D33,CompProps!$C33,CompProps!$E33,CompProps!$B$6)</f>
        <v>0.01925566939272284</v>
      </c>
      <c r="I33" s="3">
        <f>ki(I$9,I$8,CompProps!$D$5,CompProps!$D33,CompProps!$C33,CompProps!$E33,CompProps!$B$6)</f>
        <v>0.006156131223755336</v>
      </c>
      <c r="J33" s="3">
        <f>ki(J$9,J$8,CompProps!$D$5,CompProps!$D33,CompProps!$C33,CompProps!$E33,CompProps!$B$6)</f>
        <v>0.001991557659656592</v>
      </c>
      <c r="K33" s="3">
        <f>ki(K$9,K$8,CompProps!$D$5,CompProps!$D33,CompProps!$C33,CompProps!$E33,CompProps!$B$6)</f>
        <v>0.0006730071023227194</v>
      </c>
      <c r="L33" s="3">
        <f>ki(L$9,L$8,CompProps!$D$5,CompProps!$D33,CompProps!$C33,CompProps!$E33,CompProps!$B$6)</f>
        <v>0.0002683704932015813</v>
      </c>
      <c r="M33" s="3">
        <f>ki(M$9,M$8,CompProps!$D$5,CompProps!$D33,CompProps!$C33,CompProps!$E33,CompProps!$B$6)</f>
        <v>0.0003000741915503886</v>
      </c>
      <c r="N33" s="3">
        <f>ki(N$9,N$8,CompProps!$D$5,CompProps!$D33,CompProps!$C33,CompProps!$E33,CompProps!$B$6)</f>
        <v>0.00047789945411509346</v>
      </c>
      <c r="O33" s="3">
        <f>ki(O$9,O$8,CompProps!$D$5,CompProps!$D33,CompProps!$C33,CompProps!$E33,CompProps!$B$6)</f>
        <v>0.0019338569433116736</v>
      </c>
    </row>
    <row r="34" spans="1:15" ht="12.75">
      <c r="A34" t="str">
        <f>CompProps!A34</f>
        <v>C18</v>
      </c>
      <c r="B34" s="3">
        <f>ki(B$9,B$8,CompProps!$D$5,CompProps!$D34,CompProps!$C34,CompProps!$E34,CompProps!$B$6)</f>
        <v>1</v>
      </c>
      <c r="C34" s="3">
        <f>ki(C$9,C$8,CompProps!$D$5,CompProps!$D34,CompProps!$C34,CompProps!$E34,CompProps!$B$6)</f>
        <v>0.5646979691133422</v>
      </c>
      <c r="D34" s="3">
        <f>ki(D$9,D$8,CompProps!$D$5,CompProps!$D34,CompProps!$C34,CompProps!$E34,CompProps!$B$6)</f>
        <v>0.4457660286606507</v>
      </c>
      <c r="E34" s="3">
        <f>ki(E$9,E$8,CompProps!$D$5,CompProps!$D34,CompProps!$C34,CompProps!$E34,CompProps!$B$6)</f>
        <v>0.35175891862391184</v>
      </c>
      <c r="F34" s="3">
        <f>ki(F$9,F$8,CompProps!$D$5,CompProps!$D34,CompProps!$C34,CompProps!$E34,CompProps!$B$6)</f>
        <v>0.17249079340128973</v>
      </c>
      <c r="G34" s="3">
        <f>ki(G$9,G$8,CompProps!$D$5,CompProps!$D34,CompProps!$C34,CompProps!$E34,CompProps!$B$6)</f>
        <v>0.05226514910182159</v>
      </c>
      <c r="H34" s="3">
        <f>ki(H$9,H$8,CompProps!$D$5,CompProps!$D34,CompProps!$C34,CompProps!$E34,CompProps!$B$6)</f>
        <v>0.01573965891183437</v>
      </c>
      <c r="I34" s="3">
        <f>ki(I$9,I$8,CompProps!$D$5,CompProps!$D34,CompProps!$C34,CompProps!$E34,CompProps!$B$6)</f>
        <v>0.004732460769940223</v>
      </c>
      <c r="J34" s="3">
        <f>ki(J$9,J$8,CompProps!$D$5,CompProps!$D34,CompProps!$C34,CompProps!$E34,CompProps!$B$6)</f>
        <v>0.0014364281747824138</v>
      </c>
      <c r="K34" s="3">
        <f>ki(K$9,K$8,CompProps!$D$5,CompProps!$D34,CompProps!$C34,CompProps!$E34,CompProps!$B$6)</f>
        <v>0.00045391288252369426</v>
      </c>
      <c r="L34" s="3">
        <f>ki(L$9,L$8,CompProps!$D$5,CompProps!$D34,CompProps!$C34,CompProps!$E34,CompProps!$B$6)</f>
        <v>0.00016832990014423524</v>
      </c>
      <c r="M34" s="3">
        <f>ki(M$9,M$8,CompProps!$D$5,CompProps!$D34,CompProps!$C34,CompProps!$E34,CompProps!$B$6)</f>
        <v>0.0001759431641096987</v>
      </c>
      <c r="N34" s="3">
        <f>ki(N$9,N$8,CompProps!$D$5,CompProps!$D34,CompProps!$C34,CompProps!$E34,CompProps!$B$6)</f>
        <v>0.0002773492980058119</v>
      </c>
      <c r="O34" s="3">
        <f>ki(O$9,O$8,CompProps!$D$5,CompProps!$D34,CompProps!$C34,CompProps!$E34,CompProps!$B$6)</f>
        <v>0.0011116769028707986</v>
      </c>
    </row>
    <row r="35" spans="1:15" ht="12.75">
      <c r="A35" t="str">
        <f>CompProps!A35</f>
        <v>C19</v>
      </c>
      <c r="B35" s="3">
        <f>ki(B$9,B$8,CompProps!$D$5,CompProps!$D35,CompProps!$C35,CompProps!$E35,CompProps!$B$6)</f>
        <v>1</v>
      </c>
      <c r="C35" s="3">
        <f>ki(C$9,C$8,CompProps!$D$5,CompProps!$D35,CompProps!$C35,CompProps!$E35,CompProps!$B$6)</f>
        <v>0.5499178321144813</v>
      </c>
      <c r="D35" s="3">
        <f>ki(D$9,D$8,CompProps!$D$5,CompProps!$D35,CompProps!$C35,CompProps!$E35,CompProps!$B$6)</f>
        <v>0.4293423771404815</v>
      </c>
      <c r="E35" s="3">
        <f>ki(E$9,E$8,CompProps!$D$5,CompProps!$D35,CompProps!$C35,CompProps!$E35,CompProps!$B$6)</f>
        <v>0.3350724154757449</v>
      </c>
      <c r="F35" s="3">
        <f>ki(F$9,F$8,CompProps!$D$5,CompProps!$D35,CompProps!$C35,CompProps!$E35,CompProps!$B$6)</f>
        <v>0.15890347258807383</v>
      </c>
      <c r="G35" s="3">
        <f>ki(G$9,G$8,CompProps!$D$5,CompProps!$D35,CompProps!$C35,CompProps!$E35,CompProps!$B$6)</f>
        <v>0.04549265663986597</v>
      </c>
      <c r="H35" s="3">
        <f>ki(H$9,H$8,CompProps!$D$5,CompProps!$D35,CompProps!$C35,CompProps!$E35,CompProps!$B$6)</f>
        <v>0.012925851290722325</v>
      </c>
      <c r="I35" s="3">
        <f>ki(I$9,I$8,CompProps!$D$5,CompProps!$D35,CompProps!$C35,CompProps!$E35,CompProps!$B$6)</f>
        <v>0.003660247535570411</v>
      </c>
      <c r="J35" s="3">
        <f>ki(J$9,J$8,CompProps!$D$5,CompProps!$D35,CompProps!$C35,CompProps!$E35,CompProps!$B$6)</f>
        <v>0.0010439031842928571</v>
      </c>
      <c r="K35" s="3">
        <f>ki(K$9,K$8,CompProps!$D$5,CompProps!$D35,CompProps!$C35,CompProps!$E35,CompProps!$B$6)</f>
        <v>0.0003089478752974726</v>
      </c>
      <c r="L35" s="3">
        <f>ki(L$9,L$8,CompProps!$D$5,CompProps!$D35,CompProps!$C35,CompProps!$E35,CompProps!$B$6)</f>
        <v>0.000106727777107113</v>
      </c>
      <c r="M35" s="3">
        <f>ki(M$9,M$8,CompProps!$D$5,CompProps!$D35,CompProps!$C35,CompProps!$E35,CompProps!$B$6)</f>
        <v>0.00010444406372408919</v>
      </c>
      <c r="N35" s="3">
        <f>ki(N$9,N$8,CompProps!$D$5,CompProps!$D35,CompProps!$C35,CompProps!$E35,CompProps!$B$6)</f>
        <v>0.00016300026559647326</v>
      </c>
      <c r="O35" s="3">
        <f>ki(O$9,O$8,CompProps!$D$5,CompProps!$D35,CompProps!$C35,CompProps!$E35,CompProps!$B$6)</f>
        <v>0.0006472905746348916</v>
      </c>
    </row>
    <row r="36" spans="1:15" ht="12.75">
      <c r="A36" t="str">
        <f>CompProps!A36</f>
        <v>C20</v>
      </c>
      <c r="B36" s="3">
        <f>ki(B$9,B$8,CompProps!$D$5,CompProps!$D36,CompProps!$C36,CompProps!$E36,CompProps!$B$6)</f>
        <v>1</v>
      </c>
      <c r="C36" s="3">
        <f>ki(C$9,C$8,CompProps!$D$5,CompProps!$D36,CompProps!$C36,CompProps!$E36,CompProps!$B$6)</f>
        <v>0.5358426581208467</v>
      </c>
      <c r="D36" s="3">
        <f>ki(D$9,D$8,CompProps!$D$5,CompProps!$D36,CompProps!$C36,CompProps!$E36,CompProps!$B$6)</f>
        <v>0.41387156020487875</v>
      </c>
      <c r="E36" s="3">
        <f>ki(E$9,E$8,CompProps!$D$5,CompProps!$D36,CompProps!$C36,CompProps!$E36,CompProps!$B$6)</f>
        <v>0.3195249843534644</v>
      </c>
      <c r="F36" s="3">
        <f>ki(F$9,F$8,CompProps!$D$5,CompProps!$D36,CompProps!$C36,CompProps!$E36,CompProps!$B$6)</f>
        <v>0.146655613832673</v>
      </c>
      <c r="G36" s="3">
        <f>ki(G$9,G$8,CompProps!$D$5,CompProps!$D36,CompProps!$C36,CompProps!$E36,CompProps!$B$6)</f>
        <v>0.0397209758018573</v>
      </c>
      <c r="H36" s="3">
        <f>ki(H$9,H$8,CompProps!$D$5,CompProps!$D36,CompProps!$C36,CompProps!$E36,CompProps!$B$6)</f>
        <v>0.010661988353717467</v>
      </c>
      <c r="I36" s="3">
        <f>ki(I$9,I$8,CompProps!$D$5,CompProps!$D36,CompProps!$C36,CompProps!$E36,CompProps!$B$6)</f>
        <v>0.0028472930170597116</v>
      </c>
      <c r="J36" s="3">
        <f>ki(J$9,J$8,CompProps!$D$5,CompProps!$D36,CompProps!$C36,CompProps!$E36,CompProps!$B$6)</f>
        <v>0.0007640827659672803</v>
      </c>
      <c r="K36" s="3">
        <f>ki(K$9,K$8,CompProps!$D$5,CompProps!$D36,CompProps!$C36,CompProps!$E36,CompProps!$B$6)</f>
        <v>0.00021209923888132113</v>
      </c>
      <c r="L36" s="3">
        <f>ki(L$9,L$8,CompProps!$D$5,CompProps!$D36,CompProps!$C36,CompProps!$E36,CompProps!$B$6)</f>
        <v>6.83635189235756E-05</v>
      </c>
      <c r="M36" s="3">
        <f>ki(M$9,M$8,CompProps!$D$5,CompProps!$D36,CompProps!$C36,CompProps!$E36,CompProps!$B$6)</f>
        <v>6.272870933510209E-05</v>
      </c>
      <c r="N36" s="3">
        <f>ki(N$9,N$8,CompProps!$D$5,CompProps!$D36,CompProps!$C36,CompProps!$E36,CompProps!$B$6)</f>
        <v>9.694338562689983E-05</v>
      </c>
      <c r="O36" s="3">
        <f>ki(O$9,O$8,CompProps!$D$5,CompProps!$D36,CompProps!$C36,CompProps!$E36,CompProps!$B$6)</f>
        <v>0.00038148642105834607</v>
      </c>
    </row>
    <row r="37" spans="1:15" ht="12.75">
      <c r="A37" t="str">
        <f>CompProps!A37</f>
        <v>C21</v>
      </c>
      <c r="B37" s="3">
        <f>ki(B$9,B$8,CompProps!$D$5,CompProps!$D37,CompProps!$C37,CompProps!$E37,CompProps!$B$6)</f>
        <v>1.0000000000000002</v>
      </c>
      <c r="C37" s="3">
        <f>ki(C$9,C$8,CompProps!$D$5,CompProps!$D37,CompProps!$C37,CompProps!$E37,CompProps!$B$6)</f>
        <v>0.5224217206448135</v>
      </c>
      <c r="D37" s="3">
        <f>ki(D$9,D$8,CompProps!$D$5,CompProps!$D37,CompProps!$C37,CompProps!$E37,CompProps!$B$6)</f>
        <v>0.39927619641512113</v>
      </c>
      <c r="E37" s="3">
        <f>ki(E$9,E$8,CompProps!$D$5,CompProps!$D37,CompProps!$C37,CompProps!$E37,CompProps!$B$6)</f>
        <v>0.3050133977077512</v>
      </c>
      <c r="F37" s="3">
        <f>ki(F$9,F$8,CompProps!$D$5,CompProps!$D37,CompProps!$C37,CompProps!$E37,CompProps!$B$6)</f>
        <v>0.13558768174554617</v>
      </c>
      <c r="G37" s="3">
        <f>ki(G$9,G$8,CompProps!$D$5,CompProps!$D37,CompProps!$C37,CompProps!$E37,CompProps!$B$6)</f>
        <v>0.03478385126700397</v>
      </c>
      <c r="H37" s="3">
        <f>ki(H$9,H$8,CompProps!$D$5,CompProps!$D37,CompProps!$C37,CompProps!$E37,CompProps!$B$6)</f>
        <v>0.008831462129498608</v>
      </c>
      <c r="I37" s="3">
        <f>ki(I$9,I$8,CompProps!$D$5,CompProps!$D37,CompProps!$C37,CompProps!$E37,CompProps!$B$6)</f>
        <v>0.0022270085818944523</v>
      </c>
      <c r="J37" s="3">
        <f>ki(J$9,J$8,CompProps!$D$5,CompProps!$D37,CompProps!$C37,CompProps!$E37,CompProps!$B$6)</f>
        <v>0.0005630703207993559</v>
      </c>
      <c r="K37" s="3">
        <f>ki(K$9,K$8,CompProps!$D$5,CompProps!$D37,CompProps!$C37,CompProps!$E37,CompProps!$B$6)</f>
        <v>0.00014680442586944333</v>
      </c>
      <c r="L37" s="3">
        <f>ki(L$9,L$8,CompProps!$D$5,CompProps!$D37,CompProps!$C37,CompProps!$E37,CompProps!$B$6)</f>
        <v>4.421514965231505E-05</v>
      </c>
      <c r="M37" s="3">
        <f>ki(M$9,M$8,CompProps!$D$5,CompProps!$D37,CompProps!$C37,CompProps!$E37,CompProps!$B$6)</f>
        <v>3.809392970153088E-05</v>
      </c>
      <c r="N37" s="3">
        <f>ki(N$9,N$8,CompProps!$D$5,CompProps!$D37,CompProps!$C37,CompProps!$E37,CompProps!$B$6)</f>
        <v>5.831055980805784E-05</v>
      </c>
      <c r="O37" s="3">
        <f>ki(O$9,O$8,CompProps!$D$5,CompProps!$D37,CompProps!$C37,CompProps!$E37,CompProps!$B$6)</f>
        <v>0.00022742792839134087</v>
      </c>
    </row>
    <row r="38" spans="1:15" ht="12.75">
      <c r="A38" t="str">
        <f>CompProps!A38</f>
        <v>C22</v>
      </c>
      <c r="B38" s="3">
        <f>ki(B$9,B$8,CompProps!$D$5,CompProps!$D38,CompProps!$C38,CompProps!$E38,CompProps!$B$6)</f>
        <v>1.0000000000000002</v>
      </c>
      <c r="C38" s="3">
        <f>ki(C$9,C$8,CompProps!$D$5,CompProps!$D38,CompProps!$C38,CompProps!$E38,CompProps!$B$6)</f>
        <v>0.5096076544313101</v>
      </c>
      <c r="D38" s="3">
        <f>ki(D$9,D$8,CompProps!$D$5,CompProps!$D38,CompProps!$C38,CompProps!$E38,CompProps!$B$6)</f>
        <v>0.38548536726825017</v>
      </c>
      <c r="E38" s="3">
        <f>ki(E$9,E$8,CompProps!$D$5,CompProps!$D38,CompProps!$C38,CompProps!$E38,CompProps!$B$6)</f>
        <v>0.2914445154107001</v>
      </c>
      <c r="F38" s="3">
        <f>ki(F$9,F$8,CompProps!$D$5,CompProps!$D38,CompProps!$C38,CompProps!$E38,CompProps!$B$6)</f>
        <v>0.12556126779122484</v>
      </c>
      <c r="G38" s="3">
        <f>ki(G$9,G$8,CompProps!$D$5,CompProps!$D38,CompProps!$C38,CompProps!$E38,CompProps!$B$6)</f>
        <v>0.03054520018875123</v>
      </c>
      <c r="H38" s="3">
        <f>ki(H$9,H$8,CompProps!$D$5,CompProps!$D38,CompProps!$C38,CompProps!$E38,CompProps!$B$6)</f>
        <v>0.007344137053238592</v>
      </c>
      <c r="I38" s="3">
        <f>ki(I$9,I$8,CompProps!$D$5,CompProps!$D38,CompProps!$C38,CompProps!$E38,CompProps!$B$6)</f>
        <v>0.0017508425960677785</v>
      </c>
      <c r="J38" s="3">
        <f>ki(J$9,J$8,CompProps!$D$5,CompProps!$D38,CompProps!$C38,CompProps!$E38,CompProps!$B$6)</f>
        <v>0.0004176016977655936</v>
      </c>
      <c r="K38" s="3">
        <f>ki(K$9,K$8,CompProps!$D$5,CompProps!$D38,CompProps!$C38,CompProps!$E38,CompProps!$B$6)</f>
        <v>0.00010239691100687225</v>
      </c>
      <c r="L38" s="3">
        <f>ki(L$9,L$8,CompProps!$D$5,CompProps!$D38,CompProps!$C38,CompProps!$E38,CompProps!$B$6)</f>
        <v>2.8859079765107574E-05</v>
      </c>
      <c r="M38" s="3">
        <f>ki(M$9,M$8,CompProps!$D$5,CompProps!$D38,CompProps!$C38,CompProps!$E38,CompProps!$B$6)</f>
        <v>2.3376689049619647E-05</v>
      </c>
      <c r="N38" s="3">
        <f>ki(N$9,N$8,CompProps!$D$5,CompProps!$D38,CompProps!$C38,CompProps!$E38,CompProps!$B$6)</f>
        <v>3.5448772017286094E-05</v>
      </c>
      <c r="O38" s="3">
        <f>ki(O$9,O$8,CompProps!$D$5,CompProps!$D38,CompProps!$C38,CompProps!$E38,CompProps!$B$6)</f>
        <v>0.0001370611645322082</v>
      </c>
    </row>
    <row r="39" spans="1:15" ht="12.75">
      <c r="A39" t="str">
        <f>CompProps!A39</f>
        <v>C23</v>
      </c>
      <c r="B39" s="3">
        <f>ki(B$9,B$8,CompProps!$D$5,CompProps!$D39,CompProps!$C39,CompProps!$E39,CompProps!$B$6)</f>
        <v>1.0000000000000002</v>
      </c>
      <c r="C39" s="3">
        <f>ki(C$9,C$8,CompProps!$D$5,CompProps!$D39,CompProps!$C39,CompProps!$E39,CompProps!$B$6)</f>
        <v>0.49736454456799134</v>
      </c>
      <c r="D39" s="3">
        <f>ki(D$9,D$8,CompProps!$D$5,CompProps!$D39,CompProps!$C39,CompProps!$E39,CompProps!$B$6)</f>
        <v>0.37244286204152505</v>
      </c>
      <c r="E39" s="3">
        <f>ki(E$9,E$8,CompProps!$D$5,CompProps!$D39,CompProps!$C39,CompProps!$E39,CompProps!$B$6)</f>
        <v>0.2787427722571073</v>
      </c>
      <c r="F39" s="3">
        <f>ki(F$9,F$8,CompProps!$D$5,CompProps!$D39,CompProps!$C39,CompProps!$E39,CompProps!$B$6)</f>
        <v>0.11646209599674334</v>
      </c>
      <c r="G39" s="3">
        <f>ki(G$9,G$8,CompProps!$D$5,CompProps!$D39,CompProps!$C39,CompProps!$E39,CompProps!$B$6)</f>
        <v>0.026895599685845473</v>
      </c>
      <c r="H39" s="3">
        <f>ki(H$9,H$8,CompProps!$D$5,CompProps!$D39,CompProps!$C39,CompProps!$E39,CompProps!$B$6)</f>
        <v>0.00613074953721914</v>
      </c>
      <c r="I39" s="3">
        <f>ki(I$9,I$8,CompProps!$D$5,CompProps!$D39,CompProps!$C39,CompProps!$E39,CompProps!$B$6)</f>
        <v>0.0013833871424570854</v>
      </c>
      <c r="J39" s="3">
        <f>ki(J$9,J$8,CompProps!$D$5,CompProps!$D39,CompProps!$C39,CompProps!$E39,CompProps!$B$6)</f>
        <v>0.0003116446407175074</v>
      </c>
      <c r="K39" s="3">
        <f>ki(K$9,K$8,CompProps!$D$5,CompProps!$D39,CompProps!$C39,CompProps!$E39,CompProps!$B$6)</f>
        <v>7.195919346328675E-05</v>
      </c>
      <c r="L39" s="3">
        <f>ki(L$9,L$8,CompProps!$D$5,CompProps!$D39,CompProps!$C39,CompProps!$E39,CompProps!$B$6)</f>
        <v>1.9003995576641985E-05</v>
      </c>
      <c r="M39" s="3">
        <f>ki(M$9,M$8,CompProps!$D$5,CompProps!$D39,CompProps!$C39,CompProps!$E39,CompProps!$B$6)</f>
        <v>1.4491654529910095E-05</v>
      </c>
      <c r="N39" s="3">
        <f>ki(N$9,N$8,CompProps!$D$5,CompProps!$D39,CompProps!$C39,CompProps!$E39,CompProps!$B$6)</f>
        <v>2.1774469695552958E-05</v>
      </c>
      <c r="O39" s="3">
        <f>ki(O$9,O$8,CompProps!$D$5,CompProps!$D39,CompProps!$C39,CompProps!$E39,CompProps!$B$6)</f>
        <v>8.347493322587214E-05</v>
      </c>
    </row>
    <row r="40" spans="1:15" ht="12.75">
      <c r="A40" t="str">
        <f>CompProps!A40</f>
        <v>C24</v>
      </c>
      <c r="B40" s="3">
        <f>ki(B$9,B$8,CompProps!$D$5,CompProps!$D40,CompProps!$C40,CompProps!$E40,CompProps!$B$6)</f>
        <v>0.9999999999999998</v>
      </c>
      <c r="C40" s="3">
        <f>ki(C$9,C$8,CompProps!$D$5,CompProps!$D40,CompProps!$C40,CompProps!$E40,CompProps!$B$6)</f>
        <v>0.48565061933361287</v>
      </c>
      <c r="D40" s="3">
        <f>ki(D$9,D$8,CompProps!$D$5,CompProps!$D40,CompProps!$C40,CompProps!$E40,CompProps!$B$6)</f>
        <v>0.3600882860957296</v>
      </c>
      <c r="E40" s="3">
        <f>ki(E$9,E$8,CompProps!$D$5,CompProps!$D40,CompProps!$C40,CompProps!$E40,CompProps!$B$6)</f>
        <v>0.2668311918819687</v>
      </c>
      <c r="F40" s="3">
        <f>ki(F$9,F$8,CompProps!$D$5,CompProps!$D40,CompProps!$C40,CompProps!$E40,CompProps!$B$6)</f>
        <v>0.1081842173238389</v>
      </c>
      <c r="G40" s="3">
        <f>ki(G$9,G$8,CompProps!$D$5,CompProps!$D40,CompProps!$C40,CompProps!$E40,CompProps!$B$6)</f>
        <v>0.023742125960285812</v>
      </c>
      <c r="H40" s="3">
        <f>ki(H$9,H$8,CompProps!$D$5,CompProps!$D40,CompProps!$C40,CompProps!$E40,CompProps!$B$6)</f>
        <v>0.005136267747446812</v>
      </c>
      <c r="I40" s="3">
        <f>ki(I$9,I$8,CompProps!$D$5,CompProps!$D40,CompProps!$C40,CompProps!$E40,CompProps!$B$6)</f>
        <v>0.0010981886667630748</v>
      </c>
      <c r="J40" s="3">
        <f>ki(J$9,J$8,CompProps!$D$5,CompProps!$D40,CompProps!$C40,CompProps!$E40,CompProps!$B$6)</f>
        <v>0.00023393076935563565</v>
      </c>
      <c r="K40" s="3">
        <f>ki(K$9,K$8,CompProps!$D$5,CompProps!$D40,CompProps!$C40,CompProps!$E40,CompProps!$B$6)</f>
        <v>5.0925527921774267E-05</v>
      </c>
      <c r="L40" s="3">
        <f>ki(L$9,L$8,CompProps!$D$5,CompProps!$D40,CompProps!$C40,CompProps!$E40,CompProps!$B$6)</f>
        <v>1.2618836359179856E-05</v>
      </c>
      <c r="M40" s="3">
        <f>ki(M$9,M$8,CompProps!$D$5,CompProps!$D40,CompProps!$C40,CompProps!$E40,CompProps!$B$6)</f>
        <v>9.069576540021054E-06</v>
      </c>
      <c r="N40" s="3">
        <f>ki(N$9,N$8,CompProps!$D$5,CompProps!$D40,CompProps!$C40,CompProps!$E40,CompProps!$B$6)</f>
        <v>1.3505399835257705E-05</v>
      </c>
      <c r="O40" s="3">
        <f>ki(O$9,O$8,CompProps!$D$5,CompProps!$D40,CompProps!$C40,CompProps!$E40,CompProps!$B$6)</f>
        <v>5.13434399571278E-05</v>
      </c>
    </row>
    <row r="41" spans="1:15" ht="12.75">
      <c r="A41" t="str">
        <f>CompProps!A41</f>
        <v>C25</v>
      </c>
      <c r="B41" s="3">
        <f>ki(B$9,B$8,CompProps!$D$5,CompProps!$D41,CompProps!$C41,CompProps!$E41,CompProps!$B$6)</f>
        <v>1</v>
      </c>
      <c r="C41" s="3">
        <f>ki(C$9,C$8,CompProps!$D$5,CompProps!$D41,CompProps!$C41,CompProps!$E41,CompProps!$B$6)</f>
        <v>0.4744347048732626</v>
      </c>
      <c r="D41" s="3">
        <f>ki(D$9,D$8,CompProps!$D$5,CompProps!$D41,CompProps!$C41,CompProps!$E41,CompProps!$B$6)</f>
        <v>0.34837436918816195</v>
      </c>
      <c r="E41" s="3">
        <f>ki(E$9,E$8,CompProps!$D$5,CompProps!$D41,CompProps!$C41,CompProps!$E41,CompProps!$B$6)</f>
        <v>0.2556479121781978</v>
      </c>
      <c r="F41" s="3">
        <f>ki(F$9,F$8,CompProps!$D$5,CompProps!$D41,CompProps!$C41,CompProps!$E41,CompProps!$B$6)</f>
        <v>0.10064040386470306</v>
      </c>
      <c r="G41" s="3">
        <f>ki(G$9,G$8,CompProps!$D$5,CompProps!$D41,CompProps!$C41,CompProps!$E41,CompProps!$B$6)</f>
        <v>0.02100981222805286</v>
      </c>
      <c r="H41" s="3">
        <f>ki(H$9,H$8,CompProps!$D$5,CompProps!$D41,CompProps!$C41,CompProps!$E41,CompProps!$B$6)</f>
        <v>0.004318093423165437</v>
      </c>
      <c r="I41" s="3">
        <f>ki(I$9,I$8,CompProps!$D$5,CompProps!$D41,CompProps!$C41,CompProps!$E41,CompProps!$B$6)</f>
        <v>0.0008757502496161762</v>
      </c>
      <c r="J41" s="3">
        <f>ki(J$9,J$8,CompProps!$D$5,CompProps!$D41,CompProps!$C41,CompProps!$E41,CompProps!$B$6)</f>
        <v>0.0001765886115840496</v>
      </c>
      <c r="K41" s="3">
        <f>ki(K$9,K$8,CompProps!$D$5,CompProps!$D41,CompProps!$C41,CompProps!$E41,CompProps!$B$6)</f>
        <v>3.6285659966090745E-05</v>
      </c>
      <c r="L41" s="3">
        <f>ki(L$9,L$8,CompProps!$D$5,CompProps!$D41,CompProps!$C41,CompProps!$E41,CompProps!$B$6)</f>
        <v>8.446712241691102E-06</v>
      </c>
      <c r="M41" s="3">
        <f>ki(M$9,M$8,CompProps!$D$5,CompProps!$D41,CompProps!$C41,CompProps!$E41,CompProps!$B$6)</f>
        <v>5.728687368338305E-06</v>
      </c>
      <c r="N41" s="3">
        <f>ki(N$9,N$8,CompProps!$D$5,CompProps!$D41,CompProps!$C41,CompProps!$E41,CompProps!$B$6)</f>
        <v>8.455575835952034E-06</v>
      </c>
      <c r="O41" s="3">
        <f>ki(O$9,O$8,CompProps!$D$5,CompProps!$D41,CompProps!$C41,CompProps!$E41,CompProps!$B$6)</f>
        <v>3.1883138909516545E-05</v>
      </c>
    </row>
    <row r="42" spans="1:15" ht="12.75">
      <c r="A42" t="str">
        <f>CompProps!A42</f>
        <v>C26</v>
      </c>
      <c r="B42" s="3">
        <f>ki(B$9,B$8,CompProps!$D$5,CompProps!$D42,CompProps!$C42,CompProps!$E42,CompProps!$B$6)</f>
        <v>1</v>
      </c>
      <c r="C42" s="3">
        <f>ki(C$9,C$8,CompProps!$D$5,CompProps!$D42,CompProps!$C42,CompProps!$E42,CompProps!$B$6)</f>
        <v>0.4636870891244822</v>
      </c>
      <c r="D42" s="3">
        <f>ki(D$9,D$8,CompProps!$D$5,CompProps!$D42,CompProps!$C42,CompProps!$E42,CompProps!$B$6)</f>
        <v>0.33725693363212406</v>
      </c>
      <c r="E42" s="3">
        <f>ki(E$9,E$8,CompProps!$D$5,CompProps!$D42,CompProps!$C42,CompProps!$E42,CompProps!$B$6)</f>
        <v>0.24513602995841946</v>
      </c>
      <c r="F42" s="3">
        <f>ki(F$9,F$8,CompProps!$D$5,CompProps!$D42,CompProps!$C42,CompProps!$E42,CompProps!$B$6)</f>
        <v>0.0937534635033357</v>
      </c>
      <c r="G42" s="3">
        <f>ki(G$9,G$8,CompProps!$D$5,CompProps!$D42,CompProps!$C42,CompProps!$E42,CompProps!$B$6)</f>
        <v>0.018635909071726412</v>
      </c>
      <c r="H42" s="3">
        <f>ki(H$9,H$8,CompProps!$D$5,CompProps!$D42,CompProps!$C42,CompProps!$E42,CompProps!$B$6)</f>
        <v>0.0036424390094874593</v>
      </c>
      <c r="I42" s="3">
        <f>ki(I$9,I$8,CompProps!$D$5,CompProps!$D42,CompProps!$C42,CompProps!$E42,CompProps!$B$6)</f>
        <v>0.0007014273241435952</v>
      </c>
      <c r="J42" s="3">
        <f>ki(J$9,J$8,CompProps!$D$5,CompProps!$D42,CompProps!$C42,CompProps!$E42,CompProps!$B$6)</f>
        <v>0.00013402860283060538</v>
      </c>
      <c r="K42" s="3">
        <f>ki(K$9,K$8,CompProps!$D$5,CompProps!$D42,CompProps!$C42,CompProps!$E42,CompProps!$B$6)</f>
        <v>2.6024262786287E-05</v>
      </c>
      <c r="L42" s="3">
        <f>ki(L$9,L$8,CompProps!$D$5,CompProps!$D42,CompProps!$C42,CompProps!$E42,CompProps!$B$6)</f>
        <v>5.698022852763518E-06</v>
      </c>
      <c r="M42" s="3">
        <f>ki(M$9,M$8,CompProps!$D$5,CompProps!$D42,CompProps!$C42,CompProps!$E42,CompProps!$B$6)</f>
        <v>3.6507172831448856E-06</v>
      </c>
      <c r="N42" s="3">
        <f>ki(N$9,N$8,CompProps!$D$5,CompProps!$D42,CompProps!$C42,CompProps!$E42,CompProps!$B$6)</f>
        <v>5.342049908229683E-06</v>
      </c>
      <c r="O42" s="3">
        <f>ki(O$9,O$8,CompProps!$D$5,CompProps!$D42,CompProps!$C42,CompProps!$E42,CompProps!$B$6)</f>
        <v>1.9981816289800854E-05</v>
      </c>
    </row>
    <row r="43" spans="1:15" ht="12.75">
      <c r="A43" t="str">
        <f>CompProps!A43</f>
        <v>C27</v>
      </c>
      <c r="B43" s="3">
        <f>ki(B$9,B$8,CompProps!$D$5,CompProps!$D43,CompProps!$C43,CompProps!$E43,CompProps!$B$6)</f>
        <v>1</v>
      </c>
      <c r="C43" s="3">
        <f>ki(C$9,C$8,CompProps!$D$5,CompProps!$D43,CompProps!$C43,CompProps!$E43,CompProps!$B$6)</f>
        <v>0.4533762114373283</v>
      </c>
      <c r="D43" s="3">
        <f>ki(D$9,D$8,CompProps!$D$5,CompProps!$D43,CompProps!$C43,CompProps!$E43,CompProps!$B$6)</f>
        <v>0.3266913772484081</v>
      </c>
      <c r="E43" s="3">
        <f>ki(E$9,E$8,CompProps!$D$5,CompProps!$D43,CompProps!$C43,CompProps!$E43,CompProps!$B$6)</f>
        <v>0.23524010078880772</v>
      </c>
      <c r="F43" s="3">
        <f>ki(F$9,F$8,CompProps!$D$5,CompProps!$D43,CompProps!$C43,CompProps!$E43,CompProps!$B$6)</f>
        <v>0.0874530790398557</v>
      </c>
      <c r="G43" s="3">
        <f>ki(G$9,G$8,CompProps!$D$5,CompProps!$D43,CompProps!$C43,CompProps!$E43,CompProps!$B$6)</f>
        <v>0.016567154370940976</v>
      </c>
      <c r="H43" s="3">
        <f>ki(H$9,H$8,CompProps!$D$5,CompProps!$D43,CompProps!$C43,CompProps!$E43,CompProps!$B$6)</f>
        <v>0.003082248398765202</v>
      </c>
      <c r="I43" s="3">
        <f>ki(I$9,I$8,CompProps!$D$5,CompProps!$D43,CompProps!$C43,CompProps!$E43,CompProps!$B$6)</f>
        <v>0.0005641295019735789</v>
      </c>
      <c r="J43" s="3">
        <f>ki(J$9,J$8,CompProps!$D$5,CompProps!$D43,CompProps!$C43,CompProps!$E43,CompProps!$B$6)</f>
        <v>0.00010224941338397648</v>
      </c>
      <c r="K43" s="3">
        <f>ki(K$9,K$8,CompProps!$D$5,CompProps!$D43,CompProps!$C43,CompProps!$E43,CompProps!$B$6)</f>
        <v>1.8780535294660668E-05</v>
      </c>
      <c r="L43" s="3">
        <f>ki(L$9,L$8,CompProps!$D$5,CompProps!$D43,CompProps!$C43,CompProps!$E43,CompProps!$B$6)</f>
        <v>3.872058280777807E-06</v>
      </c>
      <c r="M43" s="3">
        <f>ki(M$9,M$8,CompProps!$D$5,CompProps!$D43,CompProps!$C43,CompProps!$E43,CompProps!$B$6)</f>
        <v>2.3460774686068642E-06</v>
      </c>
      <c r="N43" s="3">
        <f>ki(N$9,N$8,CompProps!$D$5,CompProps!$D43,CompProps!$C43,CompProps!$E43,CompProps!$B$6)</f>
        <v>3.4039540864554742E-06</v>
      </c>
      <c r="O43" s="3">
        <f>ki(O$9,O$8,CompProps!$D$5,CompProps!$D43,CompProps!$C43,CompProps!$E43,CompProps!$B$6)</f>
        <v>1.2632369167271937E-05</v>
      </c>
    </row>
    <row r="44" spans="1:15" ht="12.75">
      <c r="A44" t="str">
        <f>CompProps!A44</f>
        <v>C28</v>
      </c>
      <c r="B44" s="3">
        <f>ki(B$9,B$8,CompProps!$D$5,CompProps!$D44,CompProps!$C44,CompProps!$E44,CompProps!$B$6)</f>
        <v>1</v>
      </c>
      <c r="C44" s="3">
        <f>ki(C$9,C$8,CompProps!$D$5,CompProps!$D44,CompProps!$C44,CompProps!$E44,CompProps!$B$6)</f>
        <v>0.44348147463486526</v>
      </c>
      <c r="D44" s="3">
        <f>ki(D$9,D$8,CompProps!$D$5,CompProps!$D44,CompProps!$C44,CompProps!$E44,CompProps!$B$6)</f>
        <v>0.31664564225763314</v>
      </c>
      <c r="E44" s="3">
        <f>ki(E$9,E$8,CompProps!$D$5,CompProps!$D44,CompProps!$C44,CompProps!$E44,CompProps!$B$6)</f>
        <v>0.22591805892933586</v>
      </c>
      <c r="F44" s="3">
        <f>ki(F$9,F$8,CompProps!$D$5,CompProps!$D44,CompProps!$C44,CompProps!$E44,CompProps!$B$6)</f>
        <v>0.08168251323779321</v>
      </c>
      <c r="G44" s="3">
        <f>ki(G$9,G$8,CompProps!$D$5,CompProps!$D44,CompProps!$C44,CompProps!$E44,CompProps!$B$6)</f>
        <v>0.014760564383198862</v>
      </c>
      <c r="H44" s="3">
        <f>ki(H$9,H$8,CompProps!$D$5,CompProps!$D44,CompProps!$C44,CompProps!$E44,CompProps!$B$6)</f>
        <v>0.0026163880549603105</v>
      </c>
      <c r="I44" s="3">
        <f>ki(I$9,I$8,CompProps!$D$5,CompProps!$D44,CompProps!$C44,CompProps!$E44,CompProps!$B$6)</f>
        <v>0.00045556243277878895</v>
      </c>
      <c r="J44" s="3">
        <f>ki(J$9,J$8,CompProps!$D$5,CompProps!$D44,CompProps!$C44,CompProps!$E44,CompProps!$B$6)</f>
        <v>7.840195621320478E-05</v>
      </c>
      <c r="K44" s="3">
        <f>ki(K$9,K$8,CompProps!$D$5,CompProps!$D44,CompProps!$C44,CompProps!$E44,CompProps!$B$6)</f>
        <v>1.3636173712784479E-05</v>
      </c>
      <c r="L44" s="3">
        <f>ki(L$9,L$8,CompProps!$D$5,CompProps!$D44,CompProps!$C44,CompProps!$E44,CompProps!$B$6)</f>
        <v>2.6503545187759504E-06</v>
      </c>
      <c r="M44" s="3">
        <f>ki(M$9,M$8,CompProps!$D$5,CompProps!$D44,CompProps!$C44,CompProps!$E44,CompProps!$B$6)</f>
        <v>1.5202164019908485E-06</v>
      </c>
      <c r="N44" s="3">
        <f>ki(N$9,N$8,CompProps!$D$5,CompProps!$D44,CompProps!$C44,CompProps!$E44,CompProps!$B$6)</f>
        <v>2.187396375958144E-06</v>
      </c>
      <c r="O44" s="3">
        <f>ki(O$9,O$8,CompProps!$D$5,CompProps!$D44,CompProps!$C44,CompProps!$E44,CompProps!$B$6)</f>
        <v>8.05502518834863E-06</v>
      </c>
    </row>
    <row r="45" spans="1:15" ht="12.75">
      <c r="A45" t="str">
        <f>CompProps!A45</f>
        <v>C29</v>
      </c>
      <c r="B45" s="3">
        <f>ki(B$9,B$8,CompProps!$D$5,CompProps!$D45,CompProps!$C45,CompProps!$E45,CompProps!$B$6)</f>
        <v>0.9999999999999998</v>
      </c>
      <c r="C45" s="3">
        <f>ki(C$9,C$8,CompProps!$D$5,CompProps!$D45,CompProps!$C45,CompProps!$E45,CompProps!$B$6)</f>
        <v>0.4339749517916194</v>
      </c>
      <c r="D45" s="3">
        <f>ki(D$9,D$8,CompProps!$D$5,CompProps!$D45,CompProps!$C45,CompProps!$E45,CompProps!$B$6)</f>
        <v>0.30708132982394637</v>
      </c>
      <c r="E45" s="3">
        <f>ki(E$9,E$8,CompProps!$D$5,CompProps!$D45,CompProps!$C45,CompProps!$E45,CompProps!$B$6)</f>
        <v>0.21712333200168726</v>
      </c>
      <c r="F45" s="3">
        <f>ki(F$9,F$8,CompProps!$D$5,CompProps!$D45,CompProps!$C45,CompProps!$E45,CompProps!$B$6)</f>
        <v>0.07638647785791107</v>
      </c>
      <c r="G45" s="3">
        <f>ki(G$9,G$8,CompProps!$D$5,CompProps!$D45,CompProps!$C45,CompProps!$E45,CompProps!$B$6)</f>
        <v>0.013178325854431946</v>
      </c>
      <c r="H45" s="3">
        <f>ki(H$9,H$8,CompProps!$D$5,CompProps!$D45,CompProps!$C45,CompProps!$E45,CompProps!$B$6)</f>
        <v>0.002227496990558278</v>
      </c>
      <c r="I45" s="3">
        <f>ki(I$9,I$8,CompProps!$D$5,CompProps!$D45,CompProps!$C45,CompProps!$E45,CompProps!$B$6)</f>
        <v>0.0003693067592810895</v>
      </c>
      <c r="J45" s="3">
        <f>ki(J$9,J$8,CompProps!$D$5,CompProps!$D45,CompProps!$C45,CompProps!$E45,CompProps!$B$6)</f>
        <v>6.040433682295276E-05</v>
      </c>
      <c r="K45" s="3">
        <f>ki(K$9,K$8,CompProps!$D$5,CompProps!$D45,CompProps!$C45,CompProps!$E45,CompProps!$B$6)</f>
        <v>9.95814215186918E-06</v>
      </c>
      <c r="L45" s="3">
        <f>ki(L$9,L$8,CompProps!$D$5,CompProps!$D45,CompProps!$C45,CompProps!$E45,CompProps!$B$6)</f>
        <v>1.8265362919072615E-06</v>
      </c>
      <c r="M45" s="3">
        <f>ki(M$9,M$8,CompProps!$D$5,CompProps!$D45,CompProps!$C45,CompProps!$E45,CompProps!$B$6)</f>
        <v>9.927935210042942E-07</v>
      </c>
      <c r="N45" s="3">
        <f>ki(N$9,N$8,CompProps!$D$5,CompProps!$D45,CompProps!$C45,CompProps!$E45,CompProps!$B$6)</f>
        <v>1.416859732697242E-06</v>
      </c>
      <c r="O45" s="3">
        <f>ki(O$9,O$8,CompProps!$D$5,CompProps!$D45,CompProps!$C45,CompProps!$E45,CompProps!$B$6)</f>
        <v>5.178035897965199E-06</v>
      </c>
    </row>
    <row r="46" spans="1:15" ht="12.75">
      <c r="A46" t="str">
        <f>CompProps!A46</f>
        <v>C30+</v>
      </c>
      <c r="B46" s="3">
        <f>ki(B$9,B$8,CompProps!$D$5,CompProps!$D46,CompProps!$C46,CompProps!$E46,CompProps!$B$6)</f>
        <v>1</v>
      </c>
      <c r="C46" s="3">
        <f>ki(C$9,C$8,CompProps!$D$5,CompProps!$D46,CompProps!$C46,CompProps!$E46,CompProps!$B$6)</f>
        <v>0.35944653976193036</v>
      </c>
      <c r="D46" s="3">
        <f>ki(D$9,D$8,CompProps!$D$5,CompProps!$D46,CompProps!$C46,CompProps!$E46,CompProps!$B$6)</f>
        <v>0.23519629310719584</v>
      </c>
      <c r="E46" s="3">
        <f>ki(E$9,E$8,CompProps!$D$5,CompProps!$D46,CompProps!$C46,CompProps!$E46,CompProps!$B$6)</f>
        <v>0.15373047301288018</v>
      </c>
      <c r="F46" s="3">
        <f>ki(F$9,F$8,CompProps!$D$5,CompProps!$D46,CompProps!$C46,CompProps!$E46,CompProps!$B$6)</f>
        <v>0.04264540266233384</v>
      </c>
      <c r="G46" s="3">
        <f>ki(G$9,G$8,CompProps!$D$5,CompProps!$D46,CompProps!$C46,CompProps!$E46,CompProps!$B$6)</f>
        <v>0.004916744097464018</v>
      </c>
      <c r="H46" s="3">
        <f>ki(H$9,H$8,CompProps!$D$5,CompProps!$D46,CompProps!$C46,CompProps!$E46,CompProps!$B$6)</f>
        <v>0.0005497210943500865</v>
      </c>
      <c r="I46" s="3">
        <f>ki(I$9,I$8,CompProps!$D$5,CompProps!$D46,CompProps!$C46,CompProps!$E46,CompProps!$B$6)</f>
        <v>5.952695095397655E-05</v>
      </c>
      <c r="J46" s="3">
        <f>ki(J$9,J$8,CompProps!$D$5,CompProps!$D46,CompProps!$C46,CompProps!$E46,CompProps!$B$6)</f>
        <v>6.255233754151522E-06</v>
      </c>
      <c r="K46" s="3">
        <f>ki(K$9,K$8,CompProps!$D$5,CompProps!$D46,CompProps!$C46,CompProps!$E46,CompProps!$B$6)</f>
        <v>6.473508335710141E-07</v>
      </c>
      <c r="L46" s="3">
        <f>ki(L$9,L$8,CompProps!$D$5,CompProps!$D46,CompProps!$C46,CompProps!$E46,CompProps!$B$6)</f>
        <v>7.174671448061758E-08</v>
      </c>
      <c r="M46" s="3">
        <f>ki(M$9,M$8,CompProps!$D$5,CompProps!$D46,CompProps!$C46,CompProps!$E46,CompProps!$B$6)</f>
        <v>2.44239137955338E-08</v>
      </c>
      <c r="N46" s="3">
        <f>ki(N$9,N$8,CompProps!$D$5,CompProps!$D46,CompProps!$C46,CompProps!$E46,CompProps!$B$6)</f>
        <v>3.246224872889109E-08</v>
      </c>
      <c r="O46" s="3">
        <f>ki(O$9,O$8,CompProps!$D$5,CompProps!$D46,CompProps!$C46,CompProps!$E46,CompProps!$B$6)</f>
        <v>1.1104821477372392E-07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</cols>
  <sheetData>
    <row r="1" spans="1:2" ht="12.75">
      <c r="A1" s="17" t="s">
        <v>107</v>
      </c>
      <c r="B1" s="2" t="s">
        <v>106</v>
      </c>
    </row>
    <row r="2" spans="1:2" ht="12.75">
      <c r="A2" s="17" t="s">
        <v>103</v>
      </c>
      <c r="B2" s="28" t="s">
        <v>113</v>
      </c>
    </row>
    <row r="3" spans="1:2" ht="12.75">
      <c r="A3" s="17" t="s">
        <v>104</v>
      </c>
      <c r="B3" s="29" t="s">
        <v>114</v>
      </c>
    </row>
    <row r="5" spans="1:5" ht="12.75">
      <c r="A5" t="s">
        <v>18</v>
      </c>
      <c r="B5" s="12">
        <v>50</v>
      </c>
      <c r="C5" t="s">
        <v>20</v>
      </c>
      <c r="D5">
        <f>B5+273.15</f>
        <v>323.15</v>
      </c>
      <c r="E5" t="s">
        <v>16</v>
      </c>
    </row>
    <row r="6" spans="1:5" ht="12.75">
      <c r="A6" t="s">
        <v>19</v>
      </c>
      <c r="B6" s="12">
        <v>50</v>
      </c>
      <c r="C6" t="s">
        <v>21</v>
      </c>
      <c r="D6">
        <f>B6*100</f>
        <v>5000</v>
      </c>
      <c r="E6" t="s">
        <v>17</v>
      </c>
    </row>
    <row r="7" spans="1:2" ht="12.75">
      <c r="A7" t="s">
        <v>23</v>
      </c>
      <c r="B7" s="4">
        <f>1-(B6/CompProps!B5)^CompProps!B6</f>
        <v>0.837569835247977</v>
      </c>
    </row>
    <row r="8" spans="1:4" ht="12.75">
      <c r="A8" t="s">
        <v>27</v>
      </c>
      <c r="B8" s="4">
        <f>1/(1-C13)</f>
        <v>-0.060332328293060476</v>
      </c>
      <c r="D8" s="2"/>
    </row>
    <row r="9" spans="1:9" ht="12.75">
      <c r="A9" t="s">
        <v>28</v>
      </c>
      <c r="B9" s="4">
        <f>1/(1-C12)</f>
        <v>1.0000000013694061</v>
      </c>
      <c r="D9" s="2"/>
      <c r="I9" s="4"/>
    </row>
    <row r="10" spans="1:9" ht="12.75">
      <c r="A10" t="s">
        <v>29</v>
      </c>
      <c r="B10" s="9">
        <v>0.8657733589978106</v>
      </c>
      <c r="D10" s="2"/>
      <c r="I10" s="4"/>
    </row>
    <row r="11" ht="12.75">
      <c r="E11" t="s">
        <v>33</v>
      </c>
    </row>
    <row r="12" spans="3:7" ht="12.75">
      <c r="C12" s="4">
        <f>MIN($C$16:$C$49)</f>
        <v>1.369406124853223E-09</v>
      </c>
      <c r="D12" t="s">
        <v>25</v>
      </c>
      <c r="E12" s="8">
        <f>SUM(E16:E49)</f>
        <v>5.85733038217795E-08</v>
      </c>
      <c r="F12" s="6">
        <f>SUM(F16:F49)</f>
        <v>1.000001007862098</v>
      </c>
      <c r="G12" s="6">
        <f>SUM(G16:G49)</f>
        <v>1.000000949288794</v>
      </c>
    </row>
    <row r="13" spans="3:4" ht="12.75">
      <c r="C13" s="4">
        <f>MAX($C$16:$C$49)</f>
        <v>17.57486174149559</v>
      </c>
      <c r="D13" t="s">
        <v>26</v>
      </c>
    </row>
    <row r="14" spans="1:7" s="1" customFormat="1" ht="12.75">
      <c r="A14" s="1" t="str">
        <f>CompProps!A11</f>
        <v>Component</v>
      </c>
      <c r="B14" s="1" t="s">
        <v>32</v>
      </c>
      <c r="C14" s="1" t="s">
        <v>24</v>
      </c>
      <c r="D14" s="1" t="s">
        <v>30</v>
      </c>
      <c r="E14" s="1" t="s">
        <v>31</v>
      </c>
      <c r="F14" s="1" t="s">
        <v>34</v>
      </c>
      <c r="G14" s="1" t="s">
        <v>35</v>
      </c>
    </row>
    <row r="15" s="1" customFormat="1" ht="12.75"/>
    <row r="16" spans="1:7" ht="12.75">
      <c r="A16" t="str">
        <f>CompProps!A13</f>
        <v>N2</v>
      </c>
      <c r="B16" s="7">
        <v>0.0031</v>
      </c>
      <c r="C16" s="4">
        <f>(ki($D$6,$D$5,CompProps!$D$5,CompProps!D13,CompProps!C13,CompProps!E13,CompProps!$B$6))</f>
        <v>17.57486174149559</v>
      </c>
      <c r="D16" s="3">
        <f>IF(C16=1,0,1/(C16-1))</f>
        <v>0.060332328293060476</v>
      </c>
      <c r="E16" s="3">
        <f aca="true" t="shared" si="0" ref="E16:E49">IF(C16=1,0,B16/(D16+$B$10))</f>
        <v>0.003347350137831896</v>
      </c>
      <c r="F16">
        <f>G16*C16</f>
        <v>0.0035493035652593907</v>
      </c>
      <c r="G16">
        <f aca="true" t="shared" si="1" ref="G16:G49">B16/($B$10*(C16-1)+1)</f>
        <v>0.00020195342742749517</v>
      </c>
    </row>
    <row r="17" spans="1:7" ht="12.75">
      <c r="A17" t="str">
        <f>CompProps!A14</f>
        <v>CO2</v>
      </c>
      <c r="B17" s="7">
        <v>0.0237</v>
      </c>
      <c r="C17" s="4">
        <f>(ki($D$6,$D$5,CompProps!$D$5,CompProps!D14,CompProps!C14,CompProps!E14,CompProps!$B$6))</f>
        <v>2.7106637753619873</v>
      </c>
      <c r="D17" s="3">
        <f aca="true" t="shared" si="2" ref="D17:D49">IF(C17=1,0,1/(C17-1))</f>
        <v>0.5845684081247313</v>
      </c>
      <c r="E17" s="3">
        <f t="shared" si="0"/>
        <v>0.016340975994244774</v>
      </c>
      <c r="F17">
        <f aca="true" t="shared" si="3" ref="F17:F26">G17*C17</f>
        <v>0.025893394318404886</v>
      </c>
      <c r="G17">
        <f t="shared" si="1"/>
        <v>0.009552418324160115</v>
      </c>
    </row>
    <row r="18" spans="1:7" ht="12.75">
      <c r="A18" t="str">
        <f>CompProps!A15</f>
        <v>C1</v>
      </c>
      <c r="B18" s="7">
        <v>0.7319</v>
      </c>
      <c r="C18" s="4">
        <f>(ki($D$6,$D$5,CompProps!$D$5,CompProps!D15,CompProps!C15,CompProps!E15,CompProps!$B$6))</f>
        <v>8.525346433278523</v>
      </c>
      <c r="D18" s="3">
        <f t="shared" si="2"/>
        <v>0.13288424777068183</v>
      </c>
      <c r="E18" s="3">
        <f t="shared" si="0"/>
        <v>0.7328838182771367</v>
      </c>
      <c r="F18">
        <f t="shared" si="3"/>
        <v>0.830272533172199</v>
      </c>
      <c r="G18">
        <f t="shared" si="1"/>
        <v>0.09738871489506237</v>
      </c>
    </row>
    <row r="19" spans="1:7" ht="12.75">
      <c r="A19" t="str">
        <f>CompProps!A16</f>
        <v>C2</v>
      </c>
      <c r="B19" s="7">
        <v>0.078</v>
      </c>
      <c r="C19" s="4">
        <f>(ki($D$6,$D$5,CompProps!$D$5,CompProps!D16,CompProps!C16,CompProps!E16,CompProps!$B$6))</f>
        <v>1.8190762617101792</v>
      </c>
      <c r="D19" s="3">
        <f t="shared" si="2"/>
        <v>1.2208875372753003</v>
      </c>
      <c r="E19" s="3">
        <f t="shared" si="0"/>
        <v>0.03738029506342511</v>
      </c>
      <c r="F19">
        <f t="shared" si="3"/>
        <v>0.08301743144603428</v>
      </c>
      <c r="G19">
        <f t="shared" si="1"/>
        <v>0.04563713638260916</v>
      </c>
    </row>
    <row r="20" spans="1:7" ht="12.75">
      <c r="A20" t="str">
        <f>CompProps!A17</f>
        <v>C3</v>
      </c>
      <c r="B20" s="7">
        <v>0.0355</v>
      </c>
      <c r="C20" s="4">
        <f>(ki($D$6,$D$5,CompProps!$D$5,CompProps!D17,CompProps!C17,CompProps!E17,CompProps!$B$6))</f>
        <v>0.5841076007556794</v>
      </c>
      <c r="D20" s="3">
        <f t="shared" si="2"/>
        <v>-2.404468083131615</v>
      </c>
      <c r="E20" s="3">
        <f t="shared" si="0"/>
        <v>-0.023071503036435268</v>
      </c>
      <c r="F20">
        <f t="shared" si="3"/>
        <v>0.03240318964454748</v>
      </c>
      <c r="G20">
        <f t="shared" si="1"/>
        <v>0.05547469268098275</v>
      </c>
    </row>
    <row r="21" spans="1:7" ht="12.75">
      <c r="A21" t="str">
        <f>CompProps!A18</f>
        <v>I-C4</v>
      </c>
      <c r="B21" s="7">
        <v>0.0071</v>
      </c>
      <c r="C21" s="4">
        <f>(ki($D$6,$D$5,CompProps!$D$5,CompProps!D18,CompProps!C18,CompProps!E18,CompProps!$B$6))</f>
        <v>0.2680069205305163</v>
      </c>
      <c r="D21" s="3">
        <f t="shared" si="2"/>
        <v>-1.366133134379844</v>
      </c>
      <c r="E21" s="3">
        <f t="shared" si="0"/>
        <v>-0.014189789725960739</v>
      </c>
      <c r="F21">
        <f t="shared" si="3"/>
        <v>0.0051953521885569134</v>
      </c>
      <c r="G21">
        <f t="shared" si="1"/>
        <v>0.019385141914517654</v>
      </c>
    </row>
    <row r="22" spans="1:7" ht="12.75">
      <c r="A22" t="str">
        <f>CompProps!A19</f>
        <v>N-C4</v>
      </c>
      <c r="B22" s="7">
        <v>0.0145</v>
      </c>
      <c r="C22" s="4">
        <f>(ki($D$6,$D$5,CompProps!$D$5,CompProps!D19,CompProps!C19,CompProps!E19,CompProps!$B$6))</f>
        <v>0.20463135624339313</v>
      </c>
      <c r="D22" s="3">
        <f t="shared" si="2"/>
        <v>-1.2572786315498916</v>
      </c>
      <c r="E22" s="3">
        <f t="shared" si="0"/>
        <v>-0.03703653824501457</v>
      </c>
      <c r="F22">
        <f t="shared" si="3"/>
        <v>0.009528709877022574</v>
      </c>
      <c r="G22">
        <f t="shared" si="1"/>
        <v>0.046565248122037134</v>
      </c>
    </row>
    <row r="23" spans="1:7" ht="12.75">
      <c r="A23" t="str">
        <f>CompProps!A20</f>
        <v>I-C5</v>
      </c>
      <c r="B23" s="7">
        <v>0.0064</v>
      </c>
      <c r="C23" s="4">
        <f>(ki($D$6,$D$5,CompProps!$D$5,CompProps!D20,CompProps!C20,CompProps!E20,CompProps!$B$6))</f>
        <v>0.09749094935206323</v>
      </c>
      <c r="D23" s="3">
        <f t="shared" si="2"/>
        <v>-1.108022129287315</v>
      </c>
      <c r="E23" s="3">
        <f t="shared" si="0"/>
        <v>-0.026419122756955796</v>
      </c>
      <c r="F23">
        <f t="shared" si="3"/>
        <v>0.002853849894109322</v>
      </c>
      <c r="G23">
        <f t="shared" si="1"/>
        <v>0.029272972651065123</v>
      </c>
    </row>
    <row r="24" spans="1:7" ht="12.75">
      <c r="A24" t="str">
        <f>CompProps!A21</f>
        <v>N-C5</v>
      </c>
      <c r="B24" s="7">
        <v>0.0068</v>
      </c>
      <c r="C24" s="4">
        <f>(ki($D$6,$D$5,CompProps!$D$5,CompProps!D21,CompProps!C21,CompProps!E21,CompProps!$B$6))</f>
        <v>0.07911171513709687</v>
      </c>
      <c r="D24" s="3">
        <f t="shared" si="2"/>
        <v>-1.0859080481720698</v>
      </c>
      <c r="E24" s="3">
        <f t="shared" si="0"/>
        <v>-0.030890179214858333</v>
      </c>
      <c r="F24">
        <f t="shared" si="3"/>
        <v>0.0026537150040339143</v>
      </c>
      <c r="G24">
        <f t="shared" si="1"/>
        <v>0.03354389421889225</v>
      </c>
    </row>
    <row r="25" spans="1:7" ht="12.75">
      <c r="A25" t="str">
        <f>CompProps!A22</f>
        <v>C6</v>
      </c>
      <c r="B25" s="7">
        <v>0.0109</v>
      </c>
      <c r="C25" s="4">
        <f>(ki($D$6,$D$5,CompProps!$D$5,CompProps!D22,CompProps!C22,CompProps!E22,CompProps!$B$6))</f>
        <v>0.03842194719495825</v>
      </c>
      <c r="D25" s="3">
        <f t="shared" si="2"/>
        <v>-1.0399571798491831</v>
      </c>
      <c r="E25" s="3">
        <f t="shared" si="0"/>
        <v>-0.0625775686095481</v>
      </c>
      <c r="F25">
        <f t="shared" si="3"/>
        <v>0.0025004231634563035</v>
      </c>
      <c r="G25">
        <f t="shared" si="1"/>
        <v>0.06507799177300443</v>
      </c>
    </row>
    <row r="26" spans="1:7" ht="12.75">
      <c r="A26" t="str">
        <f>CompProps!A23</f>
        <v>C7</v>
      </c>
      <c r="B26" s="7">
        <v>0.010205</v>
      </c>
      <c r="C26" s="4">
        <f>(ki($D$6,$D$5,CompProps!$D$5,CompProps!D23,CompProps!C23,CompProps!E23,CompProps!$B$6))</f>
        <v>0.017017210649942355</v>
      </c>
      <c r="D26" s="3">
        <f t="shared" si="2"/>
        <v>-1.0173118093564935</v>
      </c>
      <c r="E26" s="3">
        <f t="shared" si="0"/>
        <v>-0.06734264456212498</v>
      </c>
      <c r="F26">
        <f t="shared" si="3"/>
        <v>0.0011658230242216079</v>
      </c>
      <c r="G26">
        <f t="shared" si="1"/>
        <v>0.0685084675863466</v>
      </c>
    </row>
    <row r="27" spans="1:7" ht="12.75">
      <c r="A27" t="str">
        <f>CompProps!A24</f>
        <v>C8</v>
      </c>
      <c r="B27" s="2">
        <v>0.009282</v>
      </c>
      <c r="C27" s="4">
        <f>(ki($D$6,$D$5,CompProps!$D$5,CompProps!D24,CompProps!C24,CompProps!E24,CompProps!$B$6))</f>
        <v>0.008335996317733345</v>
      </c>
      <c r="D27" s="3">
        <f t="shared" si="2"/>
        <v>-1.0084060692803005</v>
      </c>
      <c r="E27" s="3">
        <f t="shared" si="0"/>
        <v>-0.06507623659128835</v>
      </c>
      <c r="F27">
        <f aca="true" t="shared" si="4" ref="F27:F49">G27*C27</f>
        <v>0.0005470353532875992</v>
      </c>
      <c r="G27">
        <f t="shared" si="1"/>
        <v>0.06562327194457597</v>
      </c>
    </row>
    <row r="28" spans="1:7" ht="12.75">
      <c r="A28" t="str">
        <f>CompProps!A25</f>
        <v>C9</v>
      </c>
      <c r="B28" s="2">
        <v>0.008108</v>
      </c>
      <c r="C28" s="4">
        <f>(ki($D$6,$D$5,CompProps!$D$5,CompProps!D25,CompProps!C25,CompProps!E25,CompProps!$B$6))</f>
        <v>0.003989390794141437</v>
      </c>
      <c r="D28" s="3">
        <f t="shared" si="2"/>
        <v>-1.0040053697794666</v>
      </c>
      <c r="E28" s="3">
        <f t="shared" si="0"/>
        <v>-0.05865501018289438</v>
      </c>
      <c r="F28">
        <f t="shared" si="4"/>
        <v>0.00023493500520088099</v>
      </c>
      <c r="G28">
        <f t="shared" si="1"/>
        <v>0.05888994518809524</v>
      </c>
    </row>
    <row r="29" spans="1:7" ht="12.75">
      <c r="A29" t="str">
        <f>CompProps!A26</f>
        <v>C10</v>
      </c>
      <c r="B29" s="2">
        <v>0.006979</v>
      </c>
      <c r="C29" s="4">
        <f>(ki($D$6,$D$5,CompProps!$D$5,CompProps!D26,CompProps!C26,CompProps!E26,CompProps!$B$6))</f>
        <v>0.0019820186079920104</v>
      </c>
      <c r="D29" s="3">
        <f t="shared" si="2"/>
        <v>-1.0019859548073748</v>
      </c>
      <c r="E29" s="3">
        <f t="shared" si="0"/>
        <v>-0.051236083994443384</v>
      </c>
      <c r="F29">
        <f t="shared" si="4"/>
        <v>0.0001017525473198269</v>
      </c>
      <c r="G29">
        <f t="shared" si="1"/>
        <v>0.051337836541763215</v>
      </c>
    </row>
    <row r="30" spans="1:7" ht="12.75">
      <c r="A30" t="str">
        <f>CompProps!A27</f>
        <v>C11</v>
      </c>
      <c r="B30" s="2">
        <v>0.006047</v>
      </c>
      <c r="C30" s="4">
        <f>(ki($D$6,$D$5,CompProps!$D$5,CompProps!D27,CompProps!C27,CompProps!E27,CompProps!$B$6))</f>
        <v>0.0010089998764586151</v>
      </c>
      <c r="D30" s="3">
        <f t="shared" si="2"/>
        <v>-1.0010100189854902</v>
      </c>
      <c r="E30" s="3">
        <f t="shared" si="0"/>
        <v>-0.04471420693583304</v>
      </c>
      <c r="F30">
        <f t="shared" si="4"/>
        <v>4.5162197926328754E-05</v>
      </c>
      <c r="G30">
        <f t="shared" si="1"/>
        <v>0.04475936913375937</v>
      </c>
    </row>
    <row r="31" spans="1:7" ht="12.75">
      <c r="A31" t="str">
        <f>CompProps!A28</f>
        <v>C12</v>
      </c>
      <c r="B31" s="2">
        <v>0.005241</v>
      </c>
      <c r="C31" s="4">
        <f>(ki($D$6,$D$5,CompProps!$D$5,CompProps!D28,CompProps!C28,CompProps!E28,CompProps!$B$6))</f>
        <v>0.000524925012241393</v>
      </c>
      <c r="D31" s="3">
        <f t="shared" si="2"/>
        <v>-1.000525200703227</v>
      </c>
      <c r="E31" s="3">
        <f t="shared" si="0"/>
        <v>-0.038893717025830714</v>
      </c>
      <c r="F31">
        <f t="shared" si="4"/>
        <v>2.042700753307682E-05</v>
      </c>
      <c r="G31">
        <f t="shared" si="1"/>
        <v>0.038914144033363796</v>
      </c>
    </row>
    <row r="32" spans="1:7" ht="12.75">
      <c r="A32" t="str">
        <f>CompProps!A29</f>
        <v>C13</v>
      </c>
      <c r="B32" s="2">
        <v>0.004545</v>
      </c>
      <c r="C32" s="4">
        <f>(ki($D$6,$D$5,CompProps!$D$5,CompProps!D29,CompProps!C29,CompProps!E29,CompProps!$B$6))</f>
        <v>0.00027848231793474053</v>
      </c>
      <c r="D32" s="3">
        <f t="shared" si="2"/>
        <v>-1.000278559891939</v>
      </c>
      <c r="E32" s="3">
        <f t="shared" si="0"/>
        <v>-0.033790514937615354</v>
      </c>
      <c r="F32">
        <f t="shared" si="4"/>
        <v>9.41268218958973E-06</v>
      </c>
      <c r="G32">
        <f t="shared" si="1"/>
        <v>0.033799927619804916</v>
      </c>
    </row>
    <row r="33" spans="1:7" ht="12.75">
      <c r="A33" t="str">
        <f>CompProps!A30</f>
        <v>C14</v>
      </c>
      <c r="B33" s="2">
        <v>0.003944</v>
      </c>
      <c r="C33" s="4">
        <f>(ki($D$6,$D$5,CompProps!$D$5,CompProps!D30,CompProps!C30,CompProps!E30,CompProps!$B$6))</f>
        <v>0.00015039391375119441</v>
      </c>
      <c r="D33" s="3">
        <f t="shared" si="2"/>
        <v>-1.0001504165354826</v>
      </c>
      <c r="E33" s="3">
        <f t="shared" si="0"/>
        <v>-0.02935024826610983</v>
      </c>
      <c r="F33">
        <f t="shared" si="4"/>
        <v>4.41476265974415E-06</v>
      </c>
      <c r="G33">
        <f t="shared" si="1"/>
        <v>0.02935466302876959</v>
      </c>
    </row>
    <row r="34" spans="1:7" ht="12.75">
      <c r="A34" t="str">
        <f>CompProps!A31</f>
        <v>C15</v>
      </c>
      <c r="B34" s="2">
        <v>0.003425</v>
      </c>
      <c r="C34" s="4">
        <f>(ki($D$6,$D$5,CompProps!$D$5,CompProps!D31,CompProps!C31,CompProps!E31,CompProps!$B$6))</f>
        <v>8.255959060407634E-05</v>
      </c>
      <c r="D34" s="3">
        <f t="shared" si="2"/>
        <v>-1.0000825664072528</v>
      </c>
      <c r="E34" s="3">
        <f t="shared" si="0"/>
        <v>-0.025500857804624466</v>
      </c>
      <c r="F34">
        <f t="shared" si="4"/>
        <v>2.1055142107938135E-06</v>
      </c>
      <c r="G34">
        <f t="shared" si="1"/>
        <v>0.025502963318835243</v>
      </c>
    </row>
    <row r="35" spans="1:7" ht="12.75">
      <c r="A35" t="str">
        <f>CompProps!A32</f>
        <v>C16</v>
      </c>
      <c r="B35" s="2">
        <v>0.002978</v>
      </c>
      <c r="C35" s="4">
        <f>(ki($D$6,$D$5,CompProps!$D$5,CompProps!D32,CompProps!C32,CompProps!E32,CompProps!$B$6))</f>
        <v>4.601393473442772E-05</v>
      </c>
      <c r="D35" s="3">
        <f t="shared" si="2"/>
        <v>-1.000046016052114</v>
      </c>
      <c r="E35" s="3">
        <f t="shared" si="0"/>
        <v>-0.022178752289050307</v>
      </c>
      <c r="F35">
        <f t="shared" si="4"/>
        <v>1.0205786211574658E-06</v>
      </c>
      <c r="G35">
        <f t="shared" si="1"/>
        <v>0.02217977286767147</v>
      </c>
    </row>
    <row r="36" spans="1:7" ht="12.75">
      <c r="A36" t="str">
        <f>CompProps!A33</f>
        <v>C17</v>
      </c>
      <c r="B36" s="2">
        <v>0.002591</v>
      </c>
      <c r="C36" s="4">
        <f>(ki($D$6,$D$5,CompProps!$D$5,CompProps!D33,CompProps!C33,CompProps!E33,CompProps!$B$6))</f>
        <v>2.6013961499098665E-05</v>
      </c>
      <c r="D36" s="3">
        <f t="shared" si="2"/>
        <v>-1.000026014638243</v>
      </c>
      <c r="E36" s="3">
        <f t="shared" si="0"/>
        <v>-0.01929943201227581</v>
      </c>
      <c r="F36">
        <f t="shared" si="4"/>
        <v>5.020677420927277E-07</v>
      </c>
      <c r="G36">
        <f t="shared" si="1"/>
        <v>0.019299934080017893</v>
      </c>
    </row>
    <row r="37" spans="1:7" ht="12.75">
      <c r="A37" t="str">
        <f>CompProps!A34</f>
        <v>C18</v>
      </c>
      <c r="B37" s="2">
        <v>0.002257</v>
      </c>
      <c r="C37" s="4">
        <f>(ki($D$6,$D$5,CompProps!$D$5,CompProps!D34,CompProps!C34,CompProps!E34,CompProps!$B$6))</f>
        <v>1.4903266076653587E-05</v>
      </c>
      <c r="D37" s="3">
        <f t="shared" si="2"/>
        <v>-1.0000149034881873</v>
      </c>
      <c r="E37" s="3">
        <f t="shared" si="0"/>
        <v>-0.016812977000289175</v>
      </c>
      <c r="F37">
        <f t="shared" si="4"/>
        <v>2.5057200411721545E-07</v>
      </c>
      <c r="G37">
        <f t="shared" si="1"/>
        <v>0.0168132275722933</v>
      </c>
    </row>
    <row r="38" spans="1:7" ht="12.75">
      <c r="A38" t="str">
        <f>CompProps!A35</f>
        <v>C19</v>
      </c>
      <c r="B38" s="2">
        <v>0.001968</v>
      </c>
      <c r="C38" s="4">
        <f>(ki($D$6,$D$5,CompProps!$D$5,CompProps!D35,CompProps!C35,CompProps!E35,CompProps!$B$6))</f>
        <v>8.646300916594734E-06</v>
      </c>
      <c r="D38" s="3">
        <f t="shared" si="2"/>
        <v>-1.0000086463756757</v>
      </c>
      <c r="E38" s="3">
        <f t="shared" si="0"/>
        <v>-0.014660824574839155</v>
      </c>
      <c r="F38">
        <f t="shared" si="4"/>
        <v>1.2676299699048332E-07</v>
      </c>
      <c r="G38">
        <f t="shared" si="1"/>
        <v>0.01466095133783613</v>
      </c>
    </row>
    <row r="39" spans="1:7" ht="12.75">
      <c r="A39" t="str">
        <f>CompProps!A36</f>
        <v>C20</v>
      </c>
      <c r="B39" s="2">
        <v>0.001718</v>
      </c>
      <c r="C39" s="4">
        <f>(ki($D$6,$D$5,CompProps!$D$5,CompProps!D36,CompProps!C36,CompProps!E36,CompProps!$B$6))</f>
        <v>5.076477844123419E-06</v>
      </c>
      <c r="D39" s="3">
        <f t="shared" si="2"/>
        <v>-1.0000050765036148</v>
      </c>
      <c r="E39" s="3">
        <f t="shared" si="0"/>
        <v>-0.01279876345116208</v>
      </c>
      <c r="F39">
        <f t="shared" si="4"/>
        <v>6.497296892583807E-08</v>
      </c>
      <c r="G39">
        <f t="shared" si="1"/>
        <v>0.012798828424131</v>
      </c>
    </row>
    <row r="40" spans="1:7" ht="12.75">
      <c r="A40" t="str">
        <f>CompProps!A37</f>
        <v>C21</v>
      </c>
      <c r="B40" s="2">
        <v>0.001501</v>
      </c>
      <c r="C40" s="4">
        <f>(ki($D$6,$D$5,CompProps!$D$5,CompProps!D37,CompProps!C37,CompProps!E37,CompProps!$B$6))</f>
        <v>3.0145365417960153E-06</v>
      </c>
      <c r="D40" s="3">
        <f t="shared" si="2"/>
        <v>-1.0000030145456293</v>
      </c>
      <c r="E40" s="3">
        <f t="shared" si="0"/>
        <v>-0.011182327734315574</v>
      </c>
      <c r="F40">
        <f t="shared" si="4"/>
        <v>3.370963719636649E-08</v>
      </c>
      <c r="G40">
        <f t="shared" si="1"/>
        <v>0.011182361443952774</v>
      </c>
    </row>
    <row r="41" spans="1:7" ht="12.75">
      <c r="A41" t="str">
        <f>CompProps!A38</f>
        <v>C22</v>
      </c>
      <c r="B41" s="2">
        <v>0.001314</v>
      </c>
      <c r="C41" s="4">
        <f>(ki($D$6,$D$5,CompProps!$D$5,CompProps!D38,CompProps!C38,CompProps!E38,CompProps!$B$6))</f>
        <v>1.8093925327636989E-06</v>
      </c>
      <c r="D41" s="3">
        <f t="shared" si="2"/>
        <v>-1.0000018093958067</v>
      </c>
      <c r="E41" s="3">
        <f t="shared" si="0"/>
        <v>-0.009789280857403212</v>
      </c>
      <c r="F41">
        <f t="shared" si="4"/>
        <v>1.771268373370968E-08</v>
      </c>
      <c r="G41">
        <f t="shared" si="1"/>
        <v>0.009789298570086948</v>
      </c>
    </row>
    <row r="42" spans="1:7" ht="12.75">
      <c r="A42" t="str">
        <f>CompProps!A39</f>
        <v>C23</v>
      </c>
      <c r="B42" s="2">
        <v>0.001151</v>
      </c>
      <c r="C42" s="4">
        <f>(ki($D$6,$D$5,CompProps!$D$5,CompProps!D39,CompProps!C39,CompProps!E39,CompProps!$B$6))</f>
        <v>1.0974438842515442E-06</v>
      </c>
      <c r="D42" s="3">
        <f t="shared" si="2"/>
        <v>-1.0000010974450886</v>
      </c>
      <c r="E42" s="3">
        <f t="shared" si="0"/>
        <v>-0.008574978713897426</v>
      </c>
      <c r="F42">
        <f t="shared" si="4"/>
        <v>9.410568274724501E-09</v>
      </c>
      <c r="G42">
        <f t="shared" si="1"/>
        <v>0.008574988124465699</v>
      </c>
    </row>
    <row r="43" spans="1:7" ht="12.75">
      <c r="A43" t="str">
        <f>CompProps!A40</f>
        <v>C24</v>
      </c>
      <c r="B43" s="2">
        <v>0.001009</v>
      </c>
      <c r="C43" s="4">
        <f>(ki($D$6,$D$5,CompProps!$D$5,CompProps!D40,CompProps!C40,CompProps!E40,CompProps!$B$6))</f>
        <v>6.721852778846285E-07</v>
      </c>
      <c r="D43" s="3">
        <f t="shared" si="2"/>
        <v>-1.0000006721857297</v>
      </c>
      <c r="E43" s="3">
        <f t="shared" si="0"/>
        <v>-0.007517098987054841</v>
      </c>
      <c r="F43">
        <f t="shared" si="4"/>
        <v>5.052886667975748E-09</v>
      </c>
      <c r="G43">
        <f t="shared" si="1"/>
        <v>0.007517104039941512</v>
      </c>
    </row>
    <row r="44" spans="1:7" ht="12.75">
      <c r="A44" t="str">
        <f>CompProps!A41</f>
        <v>C25</v>
      </c>
      <c r="B44" s="2">
        <v>0.000887</v>
      </c>
      <c r="C44" s="4">
        <f>(ki($D$6,$D$5,CompProps!$D$5,CompProps!D41,CompProps!C41,CompProps!E41,CompProps!$B$6))</f>
        <v>4.156454905681461E-07</v>
      </c>
      <c r="D44" s="3">
        <f t="shared" si="2"/>
        <v>-1.0000004156456634</v>
      </c>
      <c r="E44" s="3">
        <f t="shared" si="0"/>
        <v>-0.006608205693782445</v>
      </c>
      <c r="F44">
        <f t="shared" si="4"/>
        <v>2.7466720390092705E-09</v>
      </c>
      <c r="G44">
        <f t="shared" si="1"/>
        <v>0.0066082084404544906</v>
      </c>
    </row>
    <row r="45" spans="1:7" ht="12.75">
      <c r="A45" t="str">
        <f>CompProps!A42</f>
        <v>C26</v>
      </c>
      <c r="B45" s="2">
        <v>0.000779</v>
      </c>
      <c r="C45" s="4">
        <f>(ki($D$6,$D$5,CompProps!$D$5,CompProps!D42,CompProps!C42,CompProps!E42,CompProps!$B$6))</f>
        <v>2.5938583880497854E-07</v>
      </c>
      <c r="D45" s="3">
        <f t="shared" si="2"/>
        <v>-1.000000259385906</v>
      </c>
      <c r="E45" s="3">
        <f t="shared" si="0"/>
        <v>-0.005803605668816361</v>
      </c>
      <c r="F45">
        <f t="shared" si="4"/>
        <v>1.5053735149718328E-09</v>
      </c>
      <c r="G45">
        <f t="shared" si="1"/>
        <v>0.005803607174189878</v>
      </c>
    </row>
    <row r="46" spans="1:7" ht="12.75">
      <c r="A46" t="str">
        <f>CompProps!A43</f>
        <v>C27</v>
      </c>
      <c r="B46" s="2">
        <v>0.000686</v>
      </c>
      <c r="C46" s="4">
        <f>(ki($D$6,$D$5,CompProps!$D$5,CompProps!D43,CompProps!C43,CompProps!E43,CompProps!$B$6))</f>
        <v>1.6328122254297766E-07</v>
      </c>
      <c r="D46" s="3">
        <f t="shared" si="2"/>
        <v>-1.0000001632812492</v>
      </c>
      <c r="E46" s="3">
        <f t="shared" si="0"/>
        <v>-0.005110752682090348</v>
      </c>
      <c r="F46">
        <f t="shared" si="4"/>
        <v>8.344900823030748E-10</v>
      </c>
      <c r="G46">
        <f t="shared" si="1"/>
        <v>0.0051107535165804295</v>
      </c>
    </row>
    <row r="47" spans="1:7" ht="12.75">
      <c r="A47" t="str">
        <f>CompProps!A44</f>
        <v>C28</v>
      </c>
      <c r="B47" s="2">
        <v>0.000605</v>
      </c>
      <c r="C47" s="4">
        <f>(ki($D$6,$D$5,CompProps!$D$5,CompProps!D44,CompProps!C44,CompProps!E44,CompProps!$B$6))</f>
        <v>1.0367227871522122E-07</v>
      </c>
      <c r="D47" s="3">
        <f t="shared" si="2"/>
        <v>-1.0000001036722894</v>
      </c>
      <c r="E47" s="3">
        <f t="shared" si="0"/>
        <v>-0.0045072984632624526</v>
      </c>
      <c r="F47">
        <f t="shared" si="4"/>
        <v>4.672819509802179E-10</v>
      </c>
      <c r="G47">
        <f t="shared" si="1"/>
        <v>0.004507298930544403</v>
      </c>
    </row>
    <row r="48" spans="1:7" ht="12.75">
      <c r="A48" t="str">
        <f>CompProps!A45</f>
        <v>C29</v>
      </c>
      <c r="B48" s="2">
        <v>0.002169</v>
      </c>
      <c r="C48" s="4">
        <f>(ki($D$6,$D$5,CompProps!$D$5,CompProps!D45,CompProps!C45,CompProps!E45,CompProps!$B$6))</f>
        <v>6.636016914845703E-08</v>
      </c>
      <c r="D48" s="3">
        <f t="shared" si="2"/>
        <v>-1.0000000663601736</v>
      </c>
      <c r="E48" s="3">
        <f t="shared" si="0"/>
        <v>-0.01615922823871775</v>
      </c>
      <c r="F48">
        <f t="shared" si="4"/>
        <v>1.0723291903897798E-09</v>
      </c>
      <c r="G48">
        <f t="shared" si="1"/>
        <v>0.016159229311046942</v>
      </c>
    </row>
    <row r="49" spans="1:7" ht="12.75">
      <c r="A49" t="str">
        <f>CompProps!A46</f>
        <v>C30+</v>
      </c>
      <c r="B49" s="2">
        <v>0.002712</v>
      </c>
      <c r="C49" s="4">
        <f>(ki($D$6,$D$5,CompProps!$D$5,CompProps!D46,CompProps!C46,CompProps!E46,CompProps!$B$6))</f>
        <v>1.369406124853223E-09</v>
      </c>
      <c r="D49" s="3">
        <f t="shared" si="2"/>
        <v>-1.0000000013694061</v>
      </c>
      <c r="E49" s="3">
        <f t="shared" si="0"/>
        <v>-0.020204632642840375</v>
      </c>
      <c r="F49">
        <f t="shared" si="4"/>
        <v>2.7668347729404163E-11</v>
      </c>
      <c r="G49">
        <f t="shared" si="1"/>
        <v>0.020204632670508715</v>
      </c>
    </row>
    <row r="51" spans="1:7" ht="12.75">
      <c r="A51" t="s">
        <v>76</v>
      </c>
      <c r="B51" s="5">
        <f>SUMPRODUCT(B16:B49,CompProps!$B13:$B46)/SUM(B16:B49)</f>
        <v>34.84322521377479</v>
      </c>
      <c r="F51" s="5">
        <f>SUMPRODUCT(F16:F49,CompProps!$B13:$B46)/SUM(F16:F49)</f>
        <v>20.170765296647172</v>
      </c>
      <c r="G51" s="5">
        <f>SUMPRODUCT(G16:G49,CompProps!$B13:$B46)/SUM(G16:G49)</f>
        <v>129.48185698183445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I2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6" width="11.7109375" style="0" customWidth="1"/>
    <col min="8" max="9" width="10.57421875" style="0" bestFit="1" customWidth="1"/>
  </cols>
  <sheetData>
    <row r="1" spans="1:2" ht="12.75">
      <c r="A1" s="12" t="s">
        <v>107</v>
      </c>
      <c r="B1" s="2" t="s">
        <v>108</v>
      </c>
    </row>
    <row r="2" ht="12.75">
      <c r="A2" s="2" t="s">
        <v>116</v>
      </c>
    </row>
    <row r="3" ht="12.75">
      <c r="A3" s="2" t="s">
        <v>117</v>
      </c>
    </row>
    <row r="6" ht="12.75">
      <c r="A6" s="12" t="s">
        <v>97</v>
      </c>
    </row>
    <row r="7" spans="2:6" ht="12.75">
      <c r="B7" s="1" t="s">
        <v>96</v>
      </c>
      <c r="C7" s="1"/>
      <c r="D7" s="1"/>
      <c r="E7" s="1"/>
      <c r="F7" s="1"/>
    </row>
    <row r="8" spans="2:6" ht="12.75">
      <c r="B8" s="1" t="s">
        <v>83</v>
      </c>
      <c r="C8" s="1" t="s">
        <v>86</v>
      </c>
      <c r="D8" s="1" t="s">
        <v>87</v>
      </c>
      <c r="E8" s="1" t="s">
        <v>88</v>
      </c>
      <c r="F8" s="1" t="s">
        <v>87</v>
      </c>
    </row>
    <row r="9" spans="2:6" ht="12.75">
      <c r="B9" s="1" t="s">
        <v>81</v>
      </c>
      <c r="C9" s="1" t="s">
        <v>100</v>
      </c>
      <c r="D9" s="1" t="s">
        <v>100</v>
      </c>
      <c r="E9" s="1" t="s">
        <v>100</v>
      </c>
      <c r="F9" s="1" t="s">
        <v>100</v>
      </c>
    </row>
    <row r="10" spans="2:6" ht="12.75">
      <c r="B10" s="1" t="s">
        <v>84</v>
      </c>
      <c r="C10" s="1" t="s">
        <v>85</v>
      </c>
      <c r="D10" s="1" t="s">
        <v>85</v>
      </c>
      <c r="E10" s="1" t="s">
        <v>85</v>
      </c>
      <c r="F10" s="1" t="s">
        <v>84</v>
      </c>
    </row>
    <row r="11" spans="2:6" ht="12.75">
      <c r="B11" s="1"/>
      <c r="C11" s="1"/>
      <c r="D11" s="1"/>
      <c r="E11" s="1"/>
      <c r="F11" s="1"/>
    </row>
    <row r="12" spans="1:6" ht="12.75">
      <c r="A12" t="s">
        <v>101</v>
      </c>
      <c r="B12" s="24">
        <v>150</v>
      </c>
      <c r="C12" s="1"/>
      <c r="D12" s="1"/>
      <c r="E12" s="1"/>
      <c r="F12" s="1"/>
    </row>
    <row r="13" spans="1:6" ht="12.75">
      <c r="A13" t="s">
        <v>94</v>
      </c>
      <c r="B13" s="24">
        <v>300</v>
      </c>
      <c r="C13" s="1"/>
      <c r="D13" s="1"/>
      <c r="E13" s="1"/>
      <c r="F13" s="1"/>
    </row>
    <row r="14" spans="1:6" ht="12.75">
      <c r="A14" t="s">
        <v>77</v>
      </c>
      <c r="B14" s="23">
        <v>1</v>
      </c>
      <c r="C14" s="35">
        <f>'ResOil-SEP-Stage1'!B10*'ResOil-BOPVT'!B14</f>
        <v>0.45696741935950497</v>
      </c>
      <c r="D14" s="35">
        <f>(1-C14)*'ResOil-SEP-Stage2'!B10</f>
        <v>0.10844861352154982</v>
      </c>
      <c r="E14" s="35">
        <f>C14+D14</f>
        <v>0.5654160328810548</v>
      </c>
      <c r="F14" s="35">
        <f>(1-C14)*(1-'ResOil-SEP-Stage2'!B10)</f>
        <v>0.43458396711894515</v>
      </c>
    </row>
    <row r="15" spans="1:6" ht="12.75">
      <c r="A15" t="s">
        <v>78</v>
      </c>
      <c r="B15" s="33">
        <f>'Reservoir-Flash'!G51</f>
        <v>101.58449337742772</v>
      </c>
      <c r="C15" s="33">
        <f>'ResOil-SEP-Stage1'!F51</f>
        <v>19.510471093718945</v>
      </c>
      <c r="D15" s="33">
        <f>'ResOil-SEP-Stage2'!F51</f>
        <v>29.693293364255464</v>
      </c>
      <c r="E15" s="40">
        <f>E16/E14</f>
        <v>21.46356915383065</v>
      </c>
      <c r="F15" s="33">
        <f>'ResOil-SEP-Stage2'!G51</f>
        <v>205.82599670407538</v>
      </c>
    </row>
    <row r="16" spans="1:6" ht="12.75">
      <c r="A16" t="s">
        <v>79</v>
      </c>
      <c r="B16" s="37">
        <f>B14*B15</f>
        <v>101.58449337742772</v>
      </c>
      <c r="C16" s="37">
        <f>C14*C15</f>
        <v>8.915649626184964</v>
      </c>
      <c r="D16" s="37">
        <f>D14*D15</f>
        <v>3.2201964962421403</v>
      </c>
      <c r="E16" s="35">
        <f>C16+D16</f>
        <v>12.135846122427104</v>
      </c>
      <c r="F16" s="37">
        <f>F14*F15</f>
        <v>89.44867818386801</v>
      </c>
    </row>
    <row r="17" spans="1:6" ht="12.75">
      <c r="A17" t="s">
        <v>95</v>
      </c>
      <c r="B17" s="24">
        <v>526.58</v>
      </c>
      <c r="C17" s="24">
        <v>40.461</v>
      </c>
      <c r="D17" s="24">
        <v>1.261</v>
      </c>
      <c r="E17" s="24"/>
      <c r="F17" s="24">
        <v>818.82</v>
      </c>
    </row>
    <row r="18" spans="1:6" ht="12.75">
      <c r="A18" t="s">
        <v>80</v>
      </c>
      <c r="B18" s="38">
        <f>B16/B17</f>
        <v>0.19291369474235198</v>
      </c>
      <c r="C18" s="35">
        <f>C14*23.68</f>
        <v>10.820988490433077</v>
      </c>
      <c r="D18" s="35">
        <f>D14*23.68</f>
        <v>2.5680631681902995</v>
      </c>
      <c r="E18" s="35">
        <f>C18+D18</f>
        <v>13.389051658623377</v>
      </c>
      <c r="F18" s="35">
        <f>F16/F17</f>
        <v>0.10924095428038887</v>
      </c>
    </row>
    <row r="20" spans="1:2" ht="12.75">
      <c r="A20" t="s">
        <v>98</v>
      </c>
      <c r="B20" s="38">
        <f>E18/F18</f>
        <v>122.56439672119382</v>
      </c>
    </row>
    <row r="21" spans="1:9" ht="12.75">
      <c r="A21" t="s">
        <v>99</v>
      </c>
      <c r="B21" s="35">
        <f>B18/F18</f>
        <v>1.7659466270058408</v>
      </c>
      <c r="D21" s="5"/>
      <c r="E21" s="5"/>
      <c r="F21" s="5"/>
      <c r="G21" s="5"/>
      <c r="H21" s="5"/>
      <c r="I21" s="5"/>
    </row>
    <row r="22" spans="4:9" ht="12.75">
      <c r="D22" s="5"/>
      <c r="E22" s="5"/>
      <c r="F22" s="5"/>
      <c r="G22" s="5"/>
      <c r="H22" s="5"/>
      <c r="I22" s="5"/>
    </row>
    <row r="23" spans="1:9" ht="12.75">
      <c r="A23" t="s">
        <v>102</v>
      </c>
      <c r="D23" s="5"/>
      <c r="E23" s="5"/>
      <c r="F23" s="5"/>
      <c r="G23" s="5"/>
      <c r="H23" s="5"/>
      <c r="I23" s="5"/>
    </row>
    <row r="24" spans="1:2" ht="12.75">
      <c r="A24" t="s">
        <v>98</v>
      </c>
      <c r="B24" s="38">
        <v>290.4168811116829</v>
      </c>
    </row>
    <row r="25" spans="1:2" ht="12.75">
      <c r="A25" t="s">
        <v>99</v>
      </c>
      <c r="B25" s="35">
        <v>2.058672156459084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theme="9" tint="-0.24997000396251678"/>
  </sheetPr>
  <dimension ref="A1:I2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6" width="11.7109375" style="0" customWidth="1"/>
    <col min="8" max="9" width="10.57421875" style="0" bestFit="1" customWidth="1"/>
  </cols>
  <sheetData>
    <row r="1" spans="1:2" ht="12.75">
      <c r="A1" s="12" t="s">
        <v>107</v>
      </c>
      <c r="B1" s="2" t="s">
        <v>108</v>
      </c>
    </row>
    <row r="2" ht="12.75">
      <c r="A2" s="2" t="s">
        <v>116</v>
      </c>
    </row>
    <row r="3" ht="12.75">
      <c r="A3" s="2" t="s">
        <v>117</v>
      </c>
    </row>
    <row r="6" ht="12.75">
      <c r="A6" s="12" t="s">
        <v>97</v>
      </c>
    </row>
    <row r="7" spans="2:6" ht="12.75">
      <c r="B7" s="1" t="s">
        <v>96</v>
      </c>
      <c r="C7" s="1"/>
      <c r="D7" s="1"/>
      <c r="E7" s="1"/>
      <c r="F7" s="1"/>
    </row>
    <row r="8" spans="2:6" ht="12.75">
      <c r="B8" s="1" t="s">
        <v>83</v>
      </c>
      <c r="C8" s="1" t="s">
        <v>86</v>
      </c>
      <c r="D8" s="1" t="s">
        <v>87</v>
      </c>
      <c r="E8" s="1" t="s">
        <v>88</v>
      </c>
      <c r="F8" s="1" t="s">
        <v>87</v>
      </c>
    </row>
    <row r="9" spans="2:6" ht="12.75">
      <c r="B9" s="1" t="s">
        <v>81</v>
      </c>
      <c r="C9" s="1" t="s">
        <v>100</v>
      </c>
      <c r="D9" s="1" t="s">
        <v>100</v>
      </c>
      <c r="E9" s="1" t="s">
        <v>100</v>
      </c>
      <c r="F9" s="1" t="s">
        <v>100</v>
      </c>
    </row>
    <row r="10" spans="2:6" ht="12.75">
      <c r="B10" s="36" t="s">
        <v>85</v>
      </c>
      <c r="C10" s="1" t="s">
        <v>85</v>
      </c>
      <c r="D10" s="1" t="s">
        <v>85</v>
      </c>
      <c r="E10" s="1" t="s">
        <v>85</v>
      </c>
      <c r="F10" s="1" t="s">
        <v>84</v>
      </c>
    </row>
    <row r="11" spans="2:6" ht="12.75">
      <c r="B11" s="1"/>
      <c r="C11" s="1"/>
      <c r="D11" s="1"/>
      <c r="E11" s="1"/>
      <c r="F11" s="1"/>
    </row>
    <row r="12" spans="1:6" ht="12.75">
      <c r="A12" t="s">
        <v>101</v>
      </c>
      <c r="B12" s="24">
        <v>150</v>
      </c>
      <c r="C12" s="1"/>
      <c r="D12" s="1"/>
      <c r="E12" s="1"/>
      <c r="F12" s="1"/>
    </row>
    <row r="13" spans="1:6" ht="12.75">
      <c r="A13" t="s">
        <v>94</v>
      </c>
      <c r="B13" s="24">
        <v>300</v>
      </c>
      <c r="C13" s="1"/>
      <c r="D13" s="1"/>
      <c r="E13" s="1"/>
      <c r="F13" s="1"/>
    </row>
    <row r="14" spans="1:6" ht="12.75">
      <c r="A14" t="s">
        <v>77</v>
      </c>
      <c r="B14" s="23">
        <v>1</v>
      </c>
      <c r="C14" s="35">
        <f>B14*'ResGas-SEP-Stage1'!B10</f>
        <v>0.901811690762105</v>
      </c>
      <c r="D14" s="35">
        <f>(1-C14)*'ResGas-SEP-Stage2'!B10</f>
        <v>0.022597773961470495</v>
      </c>
      <c r="E14" s="35">
        <f>C14+D14</f>
        <v>0.9244094647235754</v>
      </c>
      <c r="F14" s="35">
        <f>(1-C14)*(1-'ResGas-SEP-Stage2'!B10)</f>
        <v>0.07559053527642452</v>
      </c>
    </row>
    <row r="15" spans="1:6" ht="12.75">
      <c r="A15" t="s">
        <v>78</v>
      </c>
      <c r="B15" s="33">
        <f>'Reservoir-Flash'!F51</f>
        <v>29.437388621293465</v>
      </c>
      <c r="C15" s="33">
        <f>'ResGas-SEP-Stage1'!F51</f>
        <v>20.33354908510607</v>
      </c>
      <c r="D15" s="33">
        <f>'ResGas-SEP-Stage2'!F51</f>
        <v>34.13607952582488</v>
      </c>
      <c r="E15" s="40">
        <f>E16/E14</f>
        <v>20.67096067044607</v>
      </c>
      <c r="F15" s="33">
        <f>'ResGas-SEP-Stage2'!G51</f>
        <v>136.64341816216725</v>
      </c>
    </row>
    <row r="16" spans="1:6" ht="12.75">
      <c r="A16" t="s">
        <v>79</v>
      </c>
      <c r="B16" s="37">
        <f>B14*B15</f>
        <v>29.437388621293465</v>
      </c>
      <c r="C16" s="37">
        <f>C14*C15</f>
        <v>18.33703227963376</v>
      </c>
      <c r="D16" s="37">
        <f>D14*D15</f>
        <v>0.7713994090553716</v>
      </c>
      <c r="E16" s="35">
        <f>C16+D16</f>
        <v>19.108431688689134</v>
      </c>
      <c r="F16" s="37">
        <f>F14*F15</f>
        <v>10.32894912087853</v>
      </c>
    </row>
    <row r="17" spans="1:6" ht="12.75">
      <c r="A17" t="s">
        <v>95</v>
      </c>
      <c r="B17" s="24">
        <v>218.1</v>
      </c>
      <c r="C17" s="24">
        <v>41.625</v>
      </c>
      <c r="D17" s="24">
        <v>1.378</v>
      </c>
      <c r="E17" s="24"/>
      <c r="F17" s="24">
        <v>769.37</v>
      </c>
    </row>
    <row r="18" spans="1:6" ht="12.75">
      <c r="A18" t="s">
        <v>80</v>
      </c>
      <c r="B18" s="38">
        <f>B16/B17</f>
        <v>0.1349719790063891</v>
      </c>
      <c r="C18" s="35">
        <f>C14*23.68</f>
        <v>21.354900837246646</v>
      </c>
      <c r="D18" s="35">
        <f>D14*23.68</f>
        <v>0.5351152874076213</v>
      </c>
      <c r="E18" s="35">
        <f>C18+D18</f>
        <v>21.890016124654267</v>
      </c>
      <c r="F18" s="35">
        <f>F16/F17</f>
        <v>0.013425203895237051</v>
      </c>
    </row>
    <row r="20" spans="1:2" ht="15.75">
      <c r="A20" s="39" t="s">
        <v>125</v>
      </c>
      <c r="B20" s="38">
        <f>F18/E18*1000000</f>
        <v>613.3026042003014</v>
      </c>
    </row>
    <row r="21" spans="1:9" ht="15.75">
      <c r="A21" s="39" t="s">
        <v>124</v>
      </c>
      <c r="B21" s="34">
        <f>B18/E18</f>
        <v>0.0061659150106505856</v>
      </c>
      <c r="D21" s="5"/>
      <c r="E21" s="5"/>
      <c r="F21" s="5"/>
      <c r="G21" s="5"/>
      <c r="H21" s="5"/>
      <c r="I21" s="5"/>
    </row>
    <row r="22" spans="4:9" ht="12.75">
      <c r="D22" s="5"/>
      <c r="E22" s="5"/>
      <c r="F22" s="5"/>
      <c r="G22" s="5"/>
      <c r="H22" s="5"/>
      <c r="I22" s="5"/>
    </row>
    <row r="23" spans="1:9" ht="12.75">
      <c r="A23" t="s">
        <v>102</v>
      </c>
      <c r="D23" s="5"/>
      <c r="E23" s="5"/>
      <c r="F23" s="5"/>
      <c r="G23" s="5"/>
      <c r="H23" s="5"/>
      <c r="I23" s="5"/>
    </row>
    <row r="24" spans="1:2" ht="15.75">
      <c r="A24" s="39" t="s">
        <v>123</v>
      </c>
      <c r="B24" s="38">
        <v>329.973815269292</v>
      </c>
    </row>
    <row r="25" spans="1:2" ht="15.75">
      <c r="A25" s="39" t="s">
        <v>124</v>
      </c>
      <c r="B25" s="34">
        <v>0.005134260923140114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51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</cols>
  <sheetData>
    <row r="1" spans="1:2" ht="12.75">
      <c r="A1" s="12" t="s">
        <v>107</v>
      </c>
      <c r="B1" s="2" t="s">
        <v>109</v>
      </c>
    </row>
    <row r="2" ht="12.75">
      <c r="A2" s="2" t="s">
        <v>116</v>
      </c>
    </row>
    <row r="3" ht="12.75">
      <c r="A3" s="2" t="s">
        <v>117</v>
      </c>
    </row>
    <row r="5" spans="1:5" ht="13.5" thickBot="1">
      <c r="A5" t="s">
        <v>65</v>
      </c>
      <c r="B5" s="12">
        <v>150</v>
      </c>
      <c r="C5" t="s">
        <v>20</v>
      </c>
      <c r="D5">
        <f>B5+273.15</f>
        <v>423.15</v>
      </c>
      <c r="E5" t="s">
        <v>16</v>
      </c>
    </row>
    <row r="6" spans="1:5" ht="13.5" thickBot="1">
      <c r="A6" t="s">
        <v>66</v>
      </c>
      <c r="B6" s="32">
        <v>300</v>
      </c>
      <c r="C6" t="s">
        <v>21</v>
      </c>
      <c r="D6">
        <f>B6*100</f>
        <v>30000</v>
      </c>
      <c r="E6" t="s">
        <v>17</v>
      </c>
    </row>
    <row r="7" spans="1:2" ht="12.75">
      <c r="A7" t="s">
        <v>23</v>
      </c>
      <c r="B7" s="4">
        <f>1-(B6/CompProps!B5)^CompProps!B6</f>
        <v>0.25510467669997505</v>
      </c>
    </row>
    <row r="8" spans="1:4" ht="12.75">
      <c r="A8" t="s">
        <v>27</v>
      </c>
      <c r="B8" s="4">
        <f>1/(1-C13)</f>
        <v>-0.9876220799690087</v>
      </c>
      <c r="D8" s="2"/>
    </row>
    <row r="9" spans="1:9" ht="12.75">
      <c r="A9" t="s">
        <v>28</v>
      </c>
      <c r="B9" s="4">
        <f>1/(1-C12)</f>
        <v>1.01250182045275</v>
      </c>
      <c r="D9" s="2"/>
      <c r="I9" s="4"/>
    </row>
    <row r="10" spans="1:9" ht="12.75">
      <c r="A10" t="s">
        <v>29</v>
      </c>
      <c r="B10" s="9">
        <v>0.9250720568192276</v>
      </c>
      <c r="D10" s="2"/>
      <c r="I10" s="4"/>
    </row>
    <row r="11" spans="2:10" ht="12.75">
      <c r="B11" s="1"/>
      <c r="E11" t="s">
        <v>33</v>
      </c>
      <c r="I11" s="42" t="s">
        <v>126</v>
      </c>
      <c r="J11" s="42"/>
    </row>
    <row r="12" spans="2:10" ht="12.75">
      <c r="B12" s="30" t="s">
        <v>81</v>
      </c>
      <c r="C12" s="4">
        <f>MIN($C$16:$C$49)</f>
        <v>0.01234745478991809</v>
      </c>
      <c r="D12" t="s">
        <v>25</v>
      </c>
      <c r="E12" s="8">
        <f>SUM(E16:E49)</f>
        <v>-4.85255479243385E-07</v>
      </c>
      <c r="F12" s="6">
        <f>SUM(F16:F49)</f>
        <v>1.0000009636408052</v>
      </c>
      <c r="G12" s="6">
        <f>SUM(G16:G49)</f>
        <v>1.000001448896284</v>
      </c>
      <c r="I12" s="43" t="s">
        <v>89</v>
      </c>
      <c r="J12" s="43" t="s">
        <v>89</v>
      </c>
    </row>
    <row r="13" spans="2:10" ht="12.75">
      <c r="B13" s="30" t="s">
        <v>82</v>
      </c>
      <c r="C13" s="4">
        <f>MAX($C$16:$C$49)</f>
        <v>2.0125330531607593</v>
      </c>
      <c r="D13" t="s">
        <v>26</v>
      </c>
      <c r="F13" s="1" t="s">
        <v>69</v>
      </c>
      <c r="G13" s="1" t="s">
        <v>70</v>
      </c>
      <c r="I13" s="43" t="s">
        <v>69</v>
      </c>
      <c r="J13" s="43" t="s">
        <v>70</v>
      </c>
    </row>
    <row r="14" spans="1:10" s="1" customFormat="1" ht="12.75">
      <c r="A14" s="1" t="str">
        <f>CompProps!A11</f>
        <v>Component</v>
      </c>
      <c r="B14" s="1" t="s">
        <v>32</v>
      </c>
      <c r="C14" s="1" t="s">
        <v>24</v>
      </c>
      <c r="D14" s="1" t="s">
        <v>30</v>
      </c>
      <c r="E14" s="1" t="s">
        <v>31</v>
      </c>
      <c r="F14" s="1" t="s">
        <v>34</v>
      </c>
      <c r="G14" s="1" t="s">
        <v>35</v>
      </c>
      <c r="I14" s="43" t="s">
        <v>34</v>
      </c>
      <c r="J14" s="43" t="s">
        <v>35</v>
      </c>
    </row>
    <row r="15" spans="9:10" s="1" customFormat="1" ht="12.75">
      <c r="I15" s="43"/>
      <c r="J15" s="43"/>
    </row>
    <row r="16" spans="1:10" ht="12.75">
      <c r="A16" t="str">
        <f>CompProps!A13</f>
        <v>N2</v>
      </c>
      <c r="B16" s="7">
        <v>0.0031</v>
      </c>
      <c r="C16" s="4">
        <f>(ki($D$6,$D$5,CompProps!$D$5,CompProps!D13,CompProps!C13,CompProps!E13,CompProps!$B$6))</f>
        <v>2.0125330531607593</v>
      </c>
      <c r="D16" s="3">
        <f aca="true" t="shared" si="0" ref="D16:D49">IF(C16=1,0,1/(C16-1))</f>
        <v>0.9876220799690087</v>
      </c>
      <c r="E16" s="3">
        <f aca="true" t="shared" si="1" ref="E16:E49">IF(C16=1,0,B16/(D16+$B$10))</f>
        <v>0.001620750511216324</v>
      </c>
      <c r="F16" s="3">
        <f aca="true" t="shared" si="2" ref="F16:F49">G16*C16</f>
        <v>0.0032214395022146245</v>
      </c>
      <c r="G16" s="3">
        <f aca="true" t="shared" si="3" ref="G16:G49">B16/($B$10*(C16-1)+1)</f>
        <v>0.0016006889909983004</v>
      </c>
      <c r="I16" s="41">
        <v>0.00346685</v>
      </c>
      <c r="J16" s="41">
        <v>0.00196922</v>
      </c>
    </row>
    <row r="17" spans="1:10" ht="12.75">
      <c r="A17" t="str">
        <f>CompProps!A14</f>
        <v>CO2</v>
      </c>
      <c r="B17" s="7">
        <v>0.0237</v>
      </c>
      <c r="C17" s="4">
        <f>(ki($D$6,$D$5,CompProps!$D$5,CompProps!D14,CompProps!C14,CompProps!E14,CompProps!$B$6))</f>
        <v>1.4508872344233437</v>
      </c>
      <c r="D17" s="3">
        <f t="shared" si="0"/>
        <v>2.217849439181699</v>
      </c>
      <c r="E17" s="3">
        <f t="shared" si="1"/>
        <v>0.007540754686413908</v>
      </c>
      <c r="F17" s="3">
        <f t="shared" si="2"/>
        <v>0.024265013238683762</v>
      </c>
      <c r="G17" s="3">
        <f t="shared" si="3"/>
        <v>0.016724258552269854</v>
      </c>
      <c r="I17" s="41">
        <v>0.02405843</v>
      </c>
      <c r="J17" s="41">
        <v>0.02259516</v>
      </c>
    </row>
    <row r="18" spans="1:10" ht="12.75">
      <c r="A18" t="str">
        <f>CompProps!A15</f>
        <v>C1</v>
      </c>
      <c r="B18" s="7">
        <v>0.7319</v>
      </c>
      <c r="C18" s="4">
        <f>(ki($D$6,$D$5,CompProps!$D$5,CompProps!D15,CompProps!C15,CompProps!E15,CompProps!$B$6))</f>
        <v>1.7176463767240218</v>
      </c>
      <c r="D18" s="3">
        <f t="shared" si="0"/>
        <v>1.393443947372649</v>
      </c>
      <c r="E18" s="3">
        <f t="shared" si="1"/>
        <v>0.31567606118600217</v>
      </c>
      <c r="F18" s="3">
        <f t="shared" si="2"/>
        <v>0.7555529579760748</v>
      </c>
      <c r="G18" s="3">
        <f t="shared" si="3"/>
        <v>0.4398768967900727</v>
      </c>
      <c r="I18" s="41">
        <v>0.78610448</v>
      </c>
      <c r="J18" s="41">
        <v>0.5648184</v>
      </c>
    </row>
    <row r="19" spans="1:10" ht="12.75">
      <c r="A19" t="str">
        <f>CompProps!A16</f>
        <v>C2</v>
      </c>
      <c r="B19" s="7">
        <v>0.078</v>
      </c>
      <c r="C19" s="4">
        <f>(ki($D$6,$D$5,CompProps!$D$5,CompProps!D16,CompProps!C16,CompProps!E16,CompProps!$B$6))</f>
        <v>1.2381546812040156</v>
      </c>
      <c r="D19" s="3">
        <f t="shared" si="0"/>
        <v>4.198951685284524</v>
      </c>
      <c r="E19" s="3">
        <f t="shared" si="1"/>
        <v>0.015222411902403836</v>
      </c>
      <c r="F19" s="3">
        <f t="shared" si="2"/>
        <v>0.07914058401409763</v>
      </c>
      <c r="G19" s="3">
        <f t="shared" si="3"/>
        <v>0.06391817211169379</v>
      </c>
      <c r="I19" s="41">
        <v>0.07824744</v>
      </c>
      <c r="J19" s="41">
        <v>0.07723729</v>
      </c>
    </row>
    <row r="20" spans="1:10" ht="12.75">
      <c r="A20" t="str">
        <f>CompProps!A17</f>
        <v>C3</v>
      </c>
      <c r="B20" s="7">
        <v>0.0355</v>
      </c>
      <c r="C20" s="4">
        <f>(ki($D$6,$D$5,CompProps!$D$5,CompProps!D17,CompProps!C17,CompProps!E17,CompProps!$B$6))</f>
        <v>0.9591439352553176</v>
      </c>
      <c r="D20" s="3">
        <f t="shared" si="0"/>
        <v>-24.476170337236276</v>
      </c>
      <c r="E20" s="3">
        <f t="shared" si="1"/>
        <v>-0.0015073607004357232</v>
      </c>
      <c r="F20" s="3">
        <f t="shared" si="2"/>
        <v>0.03538705656308482</v>
      </c>
      <c r="G20" s="3">
        <f t="shared" si="3"/>
        <v>0.036894417263520544</v>
      </c>
      <c r="I20" s="41">
        <v>0.03367637</v>
      </c>
      <c r="J20" s="41">
        <v>0.04112123</v>
      </c>
    </row>
    <row r="21" spans="1:10" ht="12.75">
      <c r="A21" t="str">
        <f>CompProps!A18</f>
        <v>I-C4</v>
      </c>
      <c r="B21" s="7">
        <v>0.0071</v>
      </c>
      <c r="C21" s="4">
        <f>(ki($D$6,$D$5,CompProps!$D$5,CompProps!D18,CompProps!C18,CompProps!E18,CompProps!$B$6))</f>
        <v>0.8015320419495737</v>
      </c>
      <c r="D21" s="3">
        <f t="shared" si="0"/>
        <v>-5.038596707615254</v>
      </c>
      <c r="E21" s="3">
        <f t="shared" si="1"/>
        <v>-0.0017260137236873125</v>
      </c>
      <c r="F21" s="3">
        <f t="shared" si="2"/>
        <v>0.006970673341782324</v>
      </c>
      <c r="G21" s="3">
        <f t="shared" si="3"/>
        <v>0.008696687065469636</v>
      </c>
      <c r="I21" s="41">
        <v>0.00646733</v>
      </c>
      <c r="J21" s="41">
        <v>0.00905015</v>
      </c>
    </row>
    <row r="22" spans="1:10" ht="12.75">
      <c r="A22" t="str">
        <f>CompProps!A19</f>
        <v>N-C4</v>
      </c>
      <c r="B22" s="7">
        <v>0.0145</v>
      </c>
      <c r="C22" s="4">
        <f>(ki($D$6,$D$5,CompProps!$D$5,CompProps!D19,CompProps!C19,CompProps!E19,CompProps!$B$6))</f>
        <v>0.7581122639183508</v>
      </c>
      <c r="D22" s="3">
        <f t="shared" si="0"/>
        <v>-4.134149238812381</v>
      </c>
      <c r="E22" s="3">
        <f t="shared" si="1"/>
        <v>-0.004518432925628192</v>
      </c>
      <c r="F22" s="3">
        <f t="shared" si="2"/>
        <v>0.0141614431144824</v>
      </c>
      <c r="G22" s="3">
        <f t="shared" si="3"/>
        <v>0.018679876040110593</v>
      </c>
      <c r="I22" s="41">
        <v>0.01289537</v>
      </c>
      <c r="J22" s="41">
        <v>0.01944616</v>
      </c>
    </row>
    <row r="23" spans="1:10" ht="12.75">
      <c r="A23" t="str">
        <f>CompProps!A20</f>
        <v>I-C5</v>
      </c>
      <c r="B23" s="7">
        <v>0.0064</v>
      </c>
      <c r="C23" s="4">
        <f>(ki($D$6,$D$5,CompProps!$D$5,CompProps!D20,CompProps!C20,CompProps!E20,CompProps!$B$6))</f>
        <v>0.639559567241586</v>
      </c>
      <c r="D23" s="3">
        <f t="shared" si="0"/>
        <v>-2.7743835294700476</v>
      </c>
      <c r="E23" s="3">
        <f t="shared" si="1"/>
        <v>-0.0034607474698819564</v>
      </c>
      <c r="F23" s="3">
        <f t="shared" si="2"/>
        <v>0.006140693310213683</v>
      </c>
      <c r="G23" s="3">
        <f t="shared" si="3"/>
        <v>0.009601440780095638</v>
      </c>
      <c r="I23" s="41">
        <v>0.00541305</v>
      </c>
      <c r="J23" s="41">
        <v>0.0094422</v>
      </c>
    </row>
    <row r="24" spans="1:10" ht="12.75">
      <c r="A24" t="str">
        <f>CompProps!A21</f>
        <v>N-C5</v>
      </c>
      <c r="B24" s="7">
        <v>0.0068</v>
      </c>
      <c r="C24" s="4">
        <f>(ki($D$6,$D$5,CompProps!$D$5,CompProps!D21,CompProps!C21,CompProps!E21,CompProps!$B$6))</f>
        <v>0.6136592620272353</v>
      </c>
      <c r="D24" s="3">
        <f t="shared" si="0"/>
        <v>-2.5883886986582696</v>
      </c>
      <c r="E24" s="3">
        <f t="shared" si="1"/>
        <v>-0.004088217377829874</v>
      </c>
      <c r="F24" s="3">
        <f t="shared" si="2"/>
        <v>0.006493678280603317</v>
      </c>
      <c r="G24" s="3">
        <f t="shared" si="3"/>
        <v>0.01058189565843319</v>
      </c>
      <c r="I24" s="41">
        <v>0.00565599</v>
      </c>
      <c r="J24" s="41">
        <v>0.01032634</v>
      </c>
    </row>
    <row r="25" spans="1:10" ht="12.75">
      <c r="A25" t="str">
        <f>CompProps!A22</f>
        <v>C6</v>
      </c>
      <c r="B25" s="7">
        <v>0.0109</v>
      </c>
      <c r="C25" s="4">
        <f>(ki($D$6,$D$5,CompProps!$D$5,CompProps!D22,CompProps!C22,CompProps!E22,CompProps!$B$6))</f>
        <v>0.5165367583305154</v>
      </c>
      <c r="D25" s="3">
        <f t="shared" si="0"/>
        <v>-2.0684095786617034</v>
      </c>
      <c r="E25" s="3">
        <f t="shared" si="1"/>
        <v>-0.009533492771613732</v>
      </c>
      <c r="F25" s="3">
        <f t="shared" si="2"/>
        <v>0.010185674995294223</v>
      </c>
      <c r="G25" s="3">
        <f t="shared" si="3"/>
        <v>0.019719167766907953</v>
      </c>
      <c r="I25" s="41">
        <v>0.00838533</v>
      </c>
      <c r="J25" s="41">
        <v>0.01865129</v>
      </c>
    </row>
    <row r="26" spans="1:10" ht="12.75">
      <c r="A26" t="str">
        <f>CompProps!A23</f>
        <v>C7</v>
      </c>
      <c r="B26" s="7">
        <v>0.010205</v>
      </c>
      <c r="C26" s="4">
        <f>(ki($D$6,$D$5,CompProps!$D$5,CompProps!D23,CompProps!C23,CompProps!E23,CompProps!$B$6))</f>
        <v>0.43041791114355465</v>
      </c>
      <c r="D26" s="3">
        <f t="shared" si="0"/>
        <v>-1.7556731848919411</v>
      </c>
      <c r="E26" s="3">
        <f t="shared" si="1"/>
        <v>-0.012286282374404168</v>
      </c>
      <c r="F26" s="3">
        <f t="shared" si="2"/>
        <v>0.009284414132347719</v>
      </c>
      <c r="G26" s="3">
        <f t="shared" si="3"/>
        <v>0.021570696506751887</v>
      </c>
      <c r="I26" s="41">
        <v>0.00722823</v>
      </c>
      <c r="J26" s="41">
        <v>0.01938186</v>
      </c>
    </row>
    <row r="27" spans="1:10" ht="12.75">
      <c r="A27" t="str">
        <f>CompProps!A24</f>
        <v>C8</v>
      </c>
      <c r="B27" s="2">
        <v>0.009282</v>
      </c>
      <c r="C27" s="4">
        <f>(ki($D$6,$D$5,CompProps!$D$5,CompProps!D24,CompProps!C24,CompProps!E24,CompProps!$B$6))</f>
        <v>0.36724421539244706</v>
      </c>
      <c r="D27" s="3">
        <f t="shared" si="0"/>
        <v>-1.5803885548359213</v>
      </c>
      <c r="E27" s="3">
        <f t="shared" si="1"/>
        <v>-0.014164148206388583</v>
      </c>
      <c r="F27" s="3">
        <f t="shared" si="2"/>
        <v>0.008220709507987674</v>
      </c>
      <c r="G27" s="3">
        <f t="shared" si="3"/>
        <v>0.022384857714376257</v>
      </c>
      <c r="I27" s="41">
        <v>0.00607298</v>
      </c>
      <c r="J27" s="41">
        <v>0.01917212</v>
      </c>
    </row>
    <row r="28" spans="1:10" ht="12.75">
      <c r="A28" t="str">
        <f>CompProps!A25</f>
        <v>C9</v>
      </c>
      <c r="B28" s="2">
        <v>0.008108</v>
      </c>
      <c r="C28" s="4">
        <f>(ki($D$6,$D$5,CompProps!$D$5,CompProps!D25,CompProps!C25,CompProps!E25,CompProps!$B$6))</f>
        <v>0.3119746360596527</v>
      </c>
      <c r="D28" s="3">
        <f t="shared" si="0"/>
        <v>-1.4534347894864836</v>
      </c>
      <c r="E28" s="3">
        <f t="shared" si="1"/>
        <v>-0.015345518331827783</v>
      </c>
      <c r="F28" s="3">
        <f t="shared" si="2"/>
        <v>0.006958191874353306</v>
      </c>
      <c r="G28" s="3">
        <f t="shared" si="3"/>
        <v>0.022303710206181087</v>
      </c>
      <c r="I28" s="41">
        <v>0.00485279</v>
      </c>
      <c r="J28" s="41">
        <v>0.01814123</v>
      </c>
    </row>
    <row r="29" spans="1:10" ht="12.75">
      <c r="A29" t="str">
        <f>CompProps!A26</f>
        <v>C10</v>
      </c>
      <c r="B29" s="2">
        <v>0.006979</v>
      </c>
      <c r="C29" s="4">
        <f>(ki($D$6,$D$5,CompProps!$D$5,CompProps!D26,CompProps!C26,CompProps!E26,CompProps!$B$6))</f>
        <v>0.2673665342520766</v>
      </c>
      <c r="D29" s="3">
        <f t="shared" si="0"/>
        <v>-1.3649390135067474</v>
      </c>
      <c r="E29" s="3">
        <f t="shared" si="1"/>
        <v>-0.015866161105977005</v>
      </c>
      <c r="F29" s="3">
        <f t="shared" si="2"/>
        <v>0.005790181182154373</v>
      </c>
      <c r="G29" s="3">
        <f t="shared" si="3"/>
        <v>0.02165634228813138</v>
      </c>
      <c r="I29" s="41">
        <v>0.0038089</v>
      </c>
      <c r="J29" s="41">
        <v>0.01675151</v>
      </c>
    </row>
    <row r="30" spans="1:10" ht="12.75">
      <c r="A30" t="str">
        <f>CompProps!A27</f>
        <v>C11</v>
      </c>
      <c r="B30" s="2">
        <v>0.006047</v>
      </c>
      <c r="C30" s="4">
        <f>(ki($D$6,$D$5,CompProps!$D$5,CompProps!D27,CompProps!C27,CompProps!E27,CompProps!$B$6))</f>
        <v>0.23047020791128955</v>
      </c>
      <c r="D30" s="3">
        <f t="shared" si="0"/>
        <v>-1.2994948477377746</v>
      </c>
      <c r="E30" s="3">
        <f t="shared" si="1"/>
        <v>-0.016150192100126408</v>
      </c>
      <c r="F30" s="3">
        <f t="shared" si="2"/>
        <v>0.0048368993239631675</v>
      </c>
      <c r="G30" s="3">
        <f t="shared" si="3"/>
        <v>0.02098709142408958</v>
      </c>
      <c r="I30" s="41">
        <v>0.00299691</v>
      </c>
      <c r="J30" s="41">
        <v>0.0154491</v>
      </c>
    </row>
    <row r="31" spans="1:10" ht="12.75">
      <c r="A31" t="str">
        <f>CompProps!A28</f>
        <v>C12</v>
      </c>
      <c r="B31" s="2">
        <v>0.005241</v>
      </c>
      <c r="C31" s="4">
        <f>(ki($D$6,$D$5,CompProps!$D$5,CompProps!D28,CompProps!C28,CompProps!E28,CompProps!$B$6))</f>
        <v>0.19968725300136345</v>
      </c>
      <c r="D31" s="3">
        <f t="shared" si="0"/>
        <v>-1.2495115237764713</v>
      </c>
      <c r="E31" s="3">
        <f t="shared" si="1"/>
        <v>-0.016154014951241073</v>
      </c>
      <c r="F31" s="3">
        <f t="shared" si="2"/>
        <v>0.004030612885592059</v>
      </c>
      <c r="G31" s="3">
        <f t="shared" si="3"/>
        <v>0.020184627836833124</v>
      </c>
      <c r="I31" s="41">
        <v>0.00234986</v>
      </c>
      <c r="J31" s="41">
        <v>0.01415254</v>
      </c>
    </row>
    <row r="32" spans="1:10" ht="12.75">
      <c r="A32" t="str">
        <f>CompProps!A29</f>
        <v>C13</v>
      </c>
      <c r="B32" s="2">
        <v>0.004545</v>
      </c>
      <c r="C32" s="4">
        <f>(ki($D$6,$D$5,CompProps!$D$5,CompProps!D29,CompProps!C29,CompProps!E29,CompProps!$B$6))</f>
        <v>0.17381271249611768</v>
      </c>
      <c r="D32" s="3">
        <f t="shared" si="0"/>
        <v>-1.210379311234925</v>
      </c>
      <c r="E32" s="3">
        <f t="shared" si="1"/>
        <v>-0.015930194306864202</v>
      </c>
      <c r="F32" s="3">
        <f t="shared" si="2"/>
        <v>0.0033513833061166137</v>
      </c>
      <c r="G32" s="3">
        <f t="shared" si="3"/>
        <v>0.019281577612980817</v>
      </c>
      <c r="I32" s="41">
        <v>0.00183732</v>
      </c>
      <c r="J32" s="41">
        <v>0.01289047</v>
      </c>
    </row>
    <row r="33" spans="1:10" ht="12.75">
      <c r="A33" t="str">
        <f>CompProps!A30</f>
        <v>C14</v>
      </c>
      <c r="B33" s="2">
        <v>0.003944</v>
      </c>
      <c r="C33" s="4">
        <f>(ki($D$6,$D$5,CompProps!$D$5,CompProps!D30,CompProps!C30,CompProps!E30,CompProps!$B$6))</f>
        <v>0.15192154999761823</v>
      </c>
      <c r="D33" s="3">
        <f t="shared" si="0"/>
        <v>-1.1791361990122393</v>
      </c>
      <c r="E33" s="3">
        <f t="shared" si="1"/>
        <v>-0.015523638896683636</v>
      </c>
      <c r="F33" s="3">
        <f t="shared" si="2"/>
        <v>0.0027808456667904606</v>
      </c>
      <c r="G33" s="3">
        <f t="shared" si="3"/>
        <v>0.018304484563474093</v>
      </c>
      <c r="I33" s="41">
        <v>0.00143328</v>
      </c>
      <c r="J33" s="41">
        <v>0.0116829</v>
      </c>
    </row>
    <row r="34" spans="1:10" ht="12.75">
      <c r="A34" t="str">
        <f>CompProps!A31</f>
        <v>C15</v>
      </c>
      <c r="B34" s="2">
        <v>0.003425</v>
      </c>
      <c r="C34" s="4">
        <f>(ki($D$6,$D$5,CompProps!$D$5,CompProps!D31,CompProps!C31,CompProps!E31,CompProps!$B$6))</f>
        <v>0.13329348280032063</v>
      </c>
      <c r="D34" s="3">
        <f t="shared" si="0"/>
        <v>-1.1537931008422442</v>
      </c>
      <c r="E34" s="3">
        <f t="shared" si="1"/>
        <v>-0.014974573129595088</v>
      </c>
      <c r="F34" s="3">
        <f t="shared" si="2"/>
        <v>0.002302986035389378</v>
      </c>
      <c r="G34" s="3">
        <f t="shared" si="3"/>
        <v>0.017277559164984458</v>
      </c>
      <c r="I34" s="41">
        <v>0.00111606</v>
      </c>
      <c r="J34" s="41">
        <v>0.01054345</v>
      </c>
    </row>
    <row r="35" spans="1:10" ht="12.75">
      <c r="A35" t="str">
        <f>CompProps!A32</f>
        <v>C16</v>
      </c>
      <c r="B35" s="2">
        <v>0.002978</v>
      </c>
      <c r="C35" s="4">
        <f>(ki($D$6,$D$5,CompProps!$D$5,CompProps!D32,CompProps!C32,CompProps!E32,CompProps!$B$6))</f>
        <v>0.11736031060840715</v>
      </c>
      <c r="D35" s="3">
        <f t="shared" si="0"/>
        <v>-1.132965140837145</v>
      </c>
      <c r="E35" s="3">
        <f t="shared" si="1"/>
        <v>-0.014324670847363724</v>
      </c>
      <c r="F35" s="3">
        <f t="shared" si="2"/>
        <v>0.0019046818766654645</v>
      </c>
      <c r="G35" s="3">
        <f t="shared" si="3"/>
        <v>0.01622935272402919</v>
      </c>
      <c r="I35" s="41">
        <v>0.00086784</v>
      </c>
      <c r="J35" s="41">
        <v>0.00948065</v>
      </c>
    </row>
    <row r="36" spans="1:10" ht="12.75">
      <c r="A36" t="str">
        <f>CompProps!A33</f>
        <v>C17</v>
      </c>
      <c r="B36" s="2">
        <v>0.002591</v>
      </c>
      <c r="C36" s="4">
        <f>(ki($D$6,$D$5,CompProps!$D$5,CompProps!D33,CompProps!C33,CompProps!E33,CompProps!$B$6))</f>
        <v>0.10367087885310905</v>
      </c>
      <c r="D36" s="3">
        <f t="shared" si="0"/>
        <v>-1.1156616207230419</v>
      </c>
      <c r="E36" s="3">
        <f t="shared" si="1"/>
        <v>-0.013594658316693623</v>
      </c>
      <c r="F36" s="3">
        <f t="shared" si="2"/>
        <v>0.0015723802140847635</v>
      </c>
      <c r="G36" s="3">
        <f t="shared" si="3"/>
        <v>0.015167038530778389</v>
      </c>
      <c r="I36" s="41">
        <v>0.00067417</v>
      </c>
      <c r="J36" s="41">
        <v>0.00849895</v>
      </c>
    </row>
    <row r="37" spans="1:10" ht="12.75">
      <c r="A37" t="str">
        <f>CompProps!A34</f>
        <v>C18</v>
      </c>
      <c r="B37" s="2">
        <v>0.002257</v>
      </c>
      <c r="C37" s="4">
        <f>(ki($D$6,$D$5,CompProps!$D$5,CompProps!D34,CompProps!C34,CompProps!E34,CompProps!$B$6))</f>
        <v>0.09185665496735279</v>
      </c>
      <c r="D37" s="3">
        <f t="shared" si="0"/>
        <v>-1.1011477488325927</v>
      </c>
      <c r="E37" s="3">
        <f t="shared" si="1"/>
        <v>-0.012818350870537431</v>
      </c>
      <c r="F37" s="3">
        <f t="shared" si="2"/>
        <v>0.0012965473343011663</v>
      </c>
      <c r="G37" s="3">
        <f t="shared" si="3"/>
        <v>0.014114898204838596</v>
      </c>
      <c r="I37" s="41">
        <v>0.0005234</v>
      </c>
      <c r="J37" s="41">
        <v>0.00759956</v>
      </c>
    </row>
    <row r="38" spans="1:10" ht="12.75">
      <c r="A38" t="str">
        <f>CompProps!A35</f>
        <v>C19</v>
      </c>
      <c r="B38" s="2">
        <v>0.001968</v>
      </c>
      <c r="C38" s="4">
        <f>(ki($D$6,$D$5,CompProps!$D$5,CompProps!D35,CompProps!C35,CompProps!E35,CompProps!$B$6))</f>
        <v>0.0816226020650049</v>
      </c>
      <c r="D38" s="3">
        <f t="shared" si="0"/>
        <v>-1.0888769717640443</v>
      </c>
      <c r="E38" s="3">
        <f t="shared" si="1"/>
        <v>-0.012014291516606738</v>
      </c>
      <c r="F38" s="3">
        <f t="shared" si="2"/>
        <v>0.0010677938478864534</v>
      </c>
      <c r="G38" s="3">
        <f t="shared" si="3"/>
        <v>0.013082085364493201</v>
      </c>
      <c r="I38" s="41">
        <v>0.00040623</v>
      </c>
      <c r="J38" s="41">
        <v>0.00678125</v>
      </c>
    </row>
    <row r="39" spans="1:10" ht="12.75">
      <c r="A39" t="str">
        <f>CompProps!A36</f>
        <v>C20</v>
      </c>
      <c r="B39" s="2">
        <v>0.001718</v>
      </c>
      <c r="C39" s="4">
        <f>(ki($D$6,$D$5,CompProps!$D$5,CompProps!D36,CompProps!C36,CompProps!E36,CompProps!$B$6))</f>
        <v>0.07272516520043049</v>
      </c>
      <c r="D39" s="3">
        <f t="shared" si="0"/>
        <v>-1.0784289214708926</v>
      </c>
      <c r="E39" s="3">
        <f t="shared" si="1"/>
        <v>-0.01120262861334748</v>
      </c>
      <c r="F39" s="3">
        <f t="shared" si="2"/>
        <v>0.0008786100797838048</v>
      </c>
      <c r="G39" s="3">
        <f t="shared" si="3"/>
        <v>0.012081238693131274</v>
      </c>
      <c r="I39" s="41">
        <v>0.0003153</v>
      </c>
      <c r="J39" s="41">
        <v>0.00604099</v>
      </c>
    </row>
    <row r="40" spans="1:10" ht="12.75">
      <c r="A40" t="str">
        <f>CompProps!A37</f>
        <v>C21</v>
      </c>
      <c r="B40" s="2">
        <v>0.001501</v>
      </c>
      <c r="C40" s="4">
        <f>(ki($D$6,$D$5,CompProps!$D$5,CompProps!D37,CompProps!C37,CompProps!E37,CompProps!$B$6))</f>
        <v>0.06496347365917482</v>
      </c>
      <c r="D40" s="3">
        <f t="shared" si="0"/>
        <v>-1.0694769368137982</v>
      </c>
      <c r="E40" s="3">
        <f t="shared" si="1"/>
        <v>-0.01039438556409198</v>
      </c>
      <c r="F40" s="3">
        <f t="shared" si="2"/>
        <v>0.0007221700690546743</v>
      </c>
      <c r="G40" s="3">
        <f t="shared" si="3"/>
        <v>0.011116555633146657</v>
      </c>
      <c r="I40" s="41">
        <v>0.00024479</v>
      </c>
      <c r="J40" s="41">
        <v>0.00537454</v>
      </c>
    </row>
    <row r="41" spans="1:10" ht="12.75">
      <c r="A41" t="str">
        <f>CompProps!A38</f>
        <v>C22</v>
      </c>
      <c r="B41" s="2">
        <v>0.001314</v>
      </c>
      <c r="C41" s="4">
        <f>(ki($D$6,$D$5,CompProps!$D$5,CompProps!D38,CompProps!C38,CompProps!E38,CompProps!$B$6))</f>
        <v>0.058170251320629196</v>
      </c>
      <c r="D41" s="3">
        <f t="shared" si="0"/>
        <v>-1.0617630218223573</v>
      </c>
      <c r="E41" s="3">
        <f t="shared" si="1"/>
        <v>-0.009612925038387975</v>
      </c>
      <c r="F41" s="3">
        <f t="shared" si="2"/>
        <v>0.0005937232989226408</v>
      </c>
      <c r="G41" s="3">
        <f t="shared" si="3"/>
        <v>0.010206648337310617</v>
      </c>
      <c r="I41" s="41">
        <v>0.00019014</v>
      </c>
      <c r="J41" s="41">
        <v>0.00477693</v>
      </c>
    </row>
    <row r="42" spans="1:10" ht="12.75">
      <c r="A42" t="str">
        <f>CompProps!A39</f>
        <v>C23</v>
      </c>
      <c r="B42" s="2">
        <v>0.001151</v>
      </c>
      <c r="C42" s="4">
        <f>(ki($D$6,$D$5,CompProps!$D$5,CompProps!D39,CompProps!C39,CompProps!E39,CompProps!$B$6))</f>
        <v>0.05220907180291633</v>
      </c>
      <c r="D42" s="3">
        <f t="shared" si="0"/>
        <v>-1.0550850089926795</v>
      </c>
      <c r="E42" s="3">
        <f t="shared" si="1"/>
        <v>-0.00885296411440943</v>
      </c>
      <c r="F42" s="3">
        <f t="shared" si="2"/>
        <v>0.0004876656078541122</v>
      </c>
      <c r="G42" s="3">
        <f t="shared" si="3"/>
        <v>0.00934062972226355</v>
      </c>
      <c r="I42" s="41">
        <v>0.0001478</v>
      </c>
      <c r="J42" s="41">
        <v>0.00424279</v>
      </c>
    </row>
    <row r="43" spans="1:10" ht="12.75">
      <c r="A43" t="str">
        <f>CompProps!A40</f>
        <v>C24</v>
      </c>
      <c r="B43" s="2">
        <v>0.001009</v>
      </c>
      <c r="C43" s="4">
        <f>(ki($D$6,$D$5,CompProps!$D$5,CompProps!D40,CompProps!C40,CompProps!E40,CompProps!$B$6))</f>
        <v>0.046961401363934646</v>
      </c>
      <c r="D43" s="3">
        <f t="shared" si="0"/>
        <v>-1.049275445329437</v>
      </c>
      <c r="E43" s="3">
        <f t="shared" si="1"/>
        <v>-0.008123771920417938</v>
      </c>
      <c r="F43" s="3">
        <f t="shared" si="2"/>
        <v>0.00040030247913336954</v>
      </c>
      <c r="G43" s="3">
        <f t="shared" si="3"/>
        <v>0.008524074399551315</v>
      </c>
      <c r="I43" s="41">
        <v>0.000115</v>
      </c>
      <c r="J43" s="41">
        <v>0.00376663</v>
      </c>
    </row>
    <row r="44" spans="1:10" ht="12.75">
      <c r="A44" t="str">
        <f>CompProps!A41</f>
        <v>C25</v>
      </c>
      <c r="B44" s="2">
        <v>0.000887</v>
      </c>
      <c r="C44" s="4">
        <f>(ki($D$6,$D$5,CompProps!$D$5,CompProps!D41,CompProps!C41,CompProps!E41,CompProps!$B$6))</f>
        <v>0.04233046016420697</v>
      </c>
      <c r="D44" s="3">
        <f t="shared" si="0"/>
        <v>-1.0442015313251638</v>
      </c>
      <c r="E44" s="3">
        <f t="shared" si="1"/>
        <v>-0.0074456804554762016</v>
      </c>
      <c r="F44" s="3">
        <f t="shared" si="2"/>
        <v>0.00032911047788989104</v>
      </c>
      <c r="G44" s="3">
        <f t="shared" si="3"/>
        <v>0.007774790933366096</v>
      </c>
      <c r="I44" s="41">
        <v>8.956E-05</v>
      </c>
      <c r="J44" s="41">
        <v>0.00334306</v>
      </c>
    </row>
    <row r="45" spans="1:10" ht="12.75">
      <c r="A45" t="str">
        <f>CompProps!A42</f>
        <v>C26</v>
      </c>
      <c r="B45" s="2">
        <v>0.000779</v>
      </c>
      <c r="C45" s="4">
        <f>(ki($D$6,$D$5,CompProps!$D$5,CompProps!D42,CompProps!C42,CompProps!E42,CompProps!$B$6))</f>
        <v>0.03823370010485802</v>
      </c>
      <c r="D45" s="3">
        <f t="shared" si="0"/>
        <v>-1.0397536284116282</v>
      </c>
      <c r="E45" s="3">
        <f t="shared" si="1"/>
        <v>-0.006792721700472582</v>
      </c>
      <c r="F45" s="3">
        <f t="shared" si="2"/>
        <v>0.0002700353343841901</v>
      </c>
      <c r="G45" s="3">
        <f t="shared" si="3"/>
        <v>0.007062757034856772</v>
      </c>
      <c r="I45" s="41">
        <v>6.984E-05</v>
      </c>
      <c r="J45" s="41">
        <v>0.00296688</v>
      </c>
    </row>
    <row r="46" spans="1:10" ht="12.75">
      <c r="A46" t="str">
        <f>CompProps!A43</f>
        <v>C27</v>
      </c>
      <c r="B46" s="2">
        <v>0.000686</v>
      </c>
      <c r="C46" s="4">
        <f>(ki($D$6,$D$5,CompProps!$D$5,CompProps!D43,CompProps!C43,CompProps!E43,CompProps!$B$6))</f>
        <v>0.03459970436999728</v>
      </c>
      <c r="D46" s="3">
        <f t="shared" si="0"/>
        <v>-1.035839749093321</v>
      </c>
      <c r="E46" s="3">
        <f t="shared" si="1"/>
        <v>-0.0061931415732892564</v>
      </c>
      <c r="F46" s="3">
        <f t="shared" si="2"/>
        <v>0.00022196064008610277</v>
      </c>
      <c r="G46" s="3">
        <f t="shared" si="3"/>
        <v>0.006415102213375363</v>
      </c>
      <c r="I46" s="41">
        <v>5.453E-05</v>
      </c>
      <c r="J46" s="41">
        <v>0.00263321</v>
      </c>
    </row>
    <row r="47" spans="1:10" ht="12.75">
      <c r="A47" t="str">
        <f>CompProps!A44</f>
        <v>C28</v>
      </c>
      <c r="B47" s="2">
        <v>0.000605</v>
      </c>
      <c r="C47" s="4">
        <f>(ki($D$6,$D$5,CompProps!$D$5,CompProps!D44,CompProps!C44,CompProps!E44,CompProps!$B$6))</f>
        <v>0.031370283882388356</v>
      </c>
      <c r="D47" s="3">
        <f t="shared" si="0"/>
        <v>-1.0323862497303142</v>
      </c>
      <c r="E47" s="3">
        <f t="shared" si="1"/>
        <v>-0.005637651307700392</v>
      </c>
      <c r="F47" s="3">
        <f t="shared" si="2"/>
        <v>0.00018258238314361745</v>
      </c>
      <c r="G47" s="3">
        <f t="shared" si="3"/>
        <v>0.005820233690844007</v>
      </c>
      <c r="I47" s="41">
        <v>4.263E-05</v>
      </c>
      <c r="J47" s="41">
        <v>0.00233754</v>
      </c>
    </row>
    <row r="48" spans="1:10" ht="12.75">
      <c r="A48" t="str">
        <f>CompProps!A45</f>
        <v>C29</v>
      </c>
      <c r="B48" s="2">
        <v>0.002169</v>
      </c>
      <c r="C48" s="4">
        <f>(ki($D$6,$D$5,CompProps!$D$5,CompProps!D45,CompProps!C45,CompProps!E45,CompProps!$B$6))</f>
        <v>0.028492947311098804</v>
      </c>
      <c r="D48" s="3">
        <f t="shared" si="0"/>
        <v>-1.0293286057288387</v>
      </c>
      <c r="E48" s="3">
        <f t="shared" si="1"/>
        <v>-0.020804448475275072</v>
      </c>
      <c r="F48" s="3">
        <f t="shared" si="2"/>
        <v>0.0006101654667372801</v>
      </c>
      <c r="G48" s="3">
        <f t="shared" si="3"/>
        <v>0.021414613942012363</v>
      </c>
      <c r="I48" s="41">
        <v>0.00013568</v>
      </c>
      <c r="J48" s="41">
        <v>0.00843603</v>
      </c>
    </row>
    <row r="49" spans="1:10" ht="12.75">
      <c r="A49" t="str">
        <f>CompProps!A46</f>
        <v>C30+</v>
      </c>
      <c r="B49" s="2">
        <v>0.002712</v>
      </c>
      <c r="C49" s="4">
        <f>(ki($D$6,$D$5,CompProps!$D$5,CompProps!D46,CompProps!C46,CompProps!E46,CompProps!$B$6))</f>
        <v>0.01234745478991809</v>
      </c>
      <c r="D49" s="3">
        <f t="shared" si="0"/>
        <v>-1.01250182045275</v>
      </c>
      <c r="E49" s="3">
        <f t="shared" si="1"/>
        <v>-0.03101918485526088</v>
      </c>
      <c r="F49" s="3">
        <f t="shared" si="2"/>
        <v>0.00038779627965113643</v>
      </c>
      <c r="G49" s="3">
        <f t="shared" si="3"/>
        <v>0.03140698113491201</v>
      </c>
      <c r="I49" s="41">
        <v>5.61E-05</v>
      </c>
      <c r="J49" s="41">
        <v>0.0108984</v>
      </c>
    </row>
    <row r="50" spans="9:10" ht="12.75">
      <c r="I50" s="44"/>
      <c r="J50" s="44"/>
    </row>
    <row r="51" spans="1:10" ht="12.75">
      <c r="A51" t="s">
        <v>76</v>
      </c>
      <c r="B51" s="5">
        <f>SUMPRODUCT(B16:B49,CompProps!$B13:$B46)/SUM(B16:B49)</f>
        <v>34.84322521377479</v>
      </c>
      <c r="F51" s="5">
        <f>SUMPRODUCT(F16:F49,CompProps!$B13:$B46)/SUM(F16:F49)</f>
        <v>29.437388621293465</v>
      </c>
      <c r="G51" s="5">
        <f>SUMPRODUCT(G16:G49,CompProps!$B13:$B46)/SUM(G16:G49)</f>
        <v>101.58449337742772</v>
      </c>
      <c r="I51" s="45">
        <f>SUMPRODUCT(I16:I49,CompProps!$B13:$B46)/SUM(I16:I49)</f>
        <v>25.30374898704498</v>
      </c>
      <c r="J51" s="45">
        <f>SUMPRODUCT(J16:J49,CompProps!$B13:$B46)/SUM(J16:J49)</f>
        <v>64.24717209070482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5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</cols>
  <sheetData>
    <row r="1" spans="1:2" ht="12.75">
      <c r="A1" s="12" t="s">
        <v>107</v>
      </c>
      <c r="B1" s="2" t="s">
        <v>119</v>
      </c>
    </row>
    <row r="2" ht="12.75">
      <c r="A2" s="2" t="s">
        <v>116</v>
      </c>
    </row>
    <row r="3" ht="12.75">
      <c r="A3" s="2" t="s">
        <v>117</v>
      </c>
    </row>
    <row r="4" ht="13.5" thickBot="1"/>
    <row r="5" spans="1:5" ht="13.5" thickBot="1">
      <c r="A5" t="s">
        <v>67</v>
      </c>
      <c r="B5" s="31">
        <v>50</v>
      </c>
      <c r="C5" t="s">
        <v>20</v>
      </c>
      <c r="D5">
        <f>B5+273.15</f>
        <v>323.15</v>
      </c>
      <c r="E5" t="s">
        <v>16</v>
      </c>
    </row>
    <row r="6" spans="1:5" ht="13.5" thickBot="1">
      <c r="A6" t="s">
        <v>68</v>
      </c>
      <c r="B6" s="31">
        <v>50</v>
      </c>
      <c r="C6" t="s">
        <v>21</v>
      </c>
      <c r="D6">
        <f>B6*100</f>
        <v>5000</v>
      </c>
      <c r="E6" t="s">
        <v>17</v>
      </c>
    </row>
    <row r="7" spans="1:2" ht="12.75">
      <c r="A7" t="s">
        <v>23</v>
      </c>
      <c r="B7" s="4">
        <f>1-(B6/CompProps!B5)^CompProps!B6</f>
        <v>0.837569835247977</v>
      </c>
    </row>
    <row r="8" spans="1:4" ht="12.75">
      <c r="A8" t="s">
        <v>27</v>
      </c>
      <c r="B8" s="4">
        <f>1/(1-C13)</f>
        <v>-0.060332328293060476</v>
      </c>
      <c r="D8" s="2"/>
    </row>
    <row r="9" spans="1:9" ht="12.75">
      <c r="A9" t="s">
        <v>28</v>
      </c>
      <c r="B9" s="4">
        <f>1/(1-C12)</f>
        <v>1.0000000013694061</v>
      </c>
      <c r="D9" s="2"/>
      <c r="I9" s="4"/>
    </row>
    <row r="10" spans="1:9" ht="12.75">
      <c r="A10" t="s">
        <v>29</v>
      </c>
      <c r="B10" s="9">
        <v>0.45696741935950497</v>
      </c>
      <c r="D10" s="2"/>
      <c r="I10" s="4"/>
    </row>
    <row r="11" spans="2:5" ht="12.75">
      <c r="B11" s="30"/>
      <c r="E11" t="s">
        <v>33</v>
      </c>
    </row>
    <row r="12" spans="2:7" ht="12.75">
      <c r="B12" s="30"/>
      <c r="C12" s="4">
        <f>MIN($C$16:$C$49)</f>
        <v>1.369406124853223E-09</v>
      </c>
      <c r="D12" t="s">
        <v>25</v>
      </c>
      <c r="E12" s="8">
        <f>SUM(E16:E49)</f>
        <v>9.959285454108624E-07</v>
      </c>
      <c r="F12" s="6">
        <f>SUM(F16:F49)</f>
        <v>1.0000019897179326</v>
      </c>
      <c r="G12" s="6">
        <f>SUM(G16:G49)</f>
        <v>1.0000009937893868</v>
      </c>
    </row>
    <row r="13" spans="2:4" ht="12.75">
      <c r="B13" s="26" t="s">
        <v>115</v>
      </c>
      <c r="C13" s="4">
        <f>MAX($C$16:$C$49)</f>
        <v>17.57486174149559</v>
      </c>
      <c r="D13" t="s">
        <v>26</v>
      </c>
    </row>
    <row r="14" spans="1:7" s="1" customFormat="1" ht="12.75">
      <c r="A14" s="1" t="str">
        <f>CompProps!A11</f>
        <v>Component</v>
      </c>
      <c r="B14" s="1" t="s">
        <v>32</v>
      </c>
      <c r="C14" s="1" t="s">
        <v>24</v>
      </c>
      <c r="D14" s="1" t="s">
        <v>30</v>
      </c>
      <c r="E14" s="1" t="s">
        <v>31</v>
      </c>
      <c r="F14" s="1" t="s">
        <v>34</v>
      </c>
      <c r="G14" s="1" t="s">
        <v>35</v>
      </c>
    </row>
    <row r="15" s="1" customFormat="1" ht="12.75"/>
    <row r="16" spans="1:7" ht="12.75">
      <c r="A16" t="str">
        <f>CompProps!A13</f>
        <v>N2</v>
      </c>
      <c r="B16" s="25">
        <f>'Reservoir-Flash'!G16</f>
        <v>0.0016006889909983004</v>
      </c>
      <c r="C16" s="4">
        <f>(ki($D$6,$D$5,CompProps!$D$5,CompProps!D13,CompProps!C13,CompProps!E13,CompProps!$B$6))</f>
        <v>17.57486174149559</v>
      </c>
      <c r="D16" s="3">
        <f aca="true" t="shared" si="0" ref="D16:D49">IF(C16=1,0,1/(C16-1))</f>
        <v>0.060332328293060476</v>
      </c>
      <c r="E16" s="3">
        <f aca="true" t="shared" si="1" ref="E16:E49">IF(C16=1,0,B16/(D16+$B$10))</f>
        <v>0.0030943162030563614</v>
      </c>
      <c r="F16">
        <f aca="true" t="shared" si="2" ref="F16:F49">G16*C16</f>
        <v>0.003281003504061695</v>
      </c>
      <c r="G16">
        <f aca="true" t="shared" si="3" ref="G16:G49">B16/($B$10*(C16-1)+1)</f>
        <v>0.00018668730100533282</v>
      </c>
    </row>
    <row r="17" spans="1:7" ht="12.75">
      <c r="A17" t="str">
        <f>CompProps!A14</f>
        <v>CO2</v>
      </c>
      <c r="B17" s="25">
        <f>'Reservoir-Flash'!G17</f>
        <v>0.016724258552269854</v>
      </c>
      <c r="C17" s="4">
        <f>(ki($D$6,$D$5,CompProps!$D$5,CompProps!D14,CompProps!C14,CompProps!E14,CompProps!$B$6))</f>
        <v>2.7106637753619873</v>
      </c>
      <c r="D17" s="3">
        <f t="shared" si="0"/>
        <v>0.5845684081247313</v>
      </c>
      <c r="E17" s="3">
        <f t="shared" si="1"/>
        <v>0.016057305097863257</v>
      </c>
      <c r="F17">
        <f t="shared" si="2"/>
        <v>0.02544389837769431</v>
      </c>
      <c r="G17">
        <f t="shared" si="3"/>
        <v>0.009386593279831056</v>
      </c>
    </row>
    <row r="18" spans="1:7" ht="12.75">
      <c r="A18" t="str">
        <f>CompProps!A15</f>
        <v>C1</v>
      </c>
      <c r="B18" s="25">
        <f>'Reservoir-Flash'!G18</f>
        <v>0.4398768967900727</v>
      </c>
      <c r="C18" s="4">
        <f>(ki($D$6,$D$5,CompProps!$D$5,CompProps!D15,CompProps!C15,CompProps!E15,CompProps!$B$6))</f>
        <v>8.525346433278523</v>
      </c>
      <c r="D18" s="3">
        <f t="shared" si="0"/>
        <v>0.13288424777068183</v>
      </c>
      <c r="E18" s="3">
        <f t="shared" si="1"/>
        <v>0.7457415504650714</v>
      </c>
      <c r="F18">
        <f t="shared" si="2"/>
        <v>0.8448388554299645</v>
      </c>
      <c r="G18">
        <f t="shared" si="3"/>
        <v>0.09909730496489298</v>
      </c>
    </row>
    <row r="19" spans="1:7" ht="12.75">
      <c r="A19" t="str">
        <f>CompProps!A16</f>
        <v>C2</v>
      </c>
      <c r="B19" s="25">
        <f>'Reservoir-Flash'!G19</f>
        <v>0.06391817211169379</v>
      </c>
      <c r="C19" s="4">
        <f>(ki($D$6,$D$5,CompProps!$D$5,CompProps!D16,CompProps!C16,CompProps!E16,CompProps!$B$6))</f>
        <v>1.8190762617101792</v>
      </c>
      <c r="D19" s="3">
        <f t="shared" si="0"/>
        <v>1.2208875372753003</v>
      </c>
      <c r="E19" s="3">
        <f t="shared" si="1"/>
        <v>0.038095171372793425</v>
      </c>
      <c r="F19">
        <f t="shared" si="2"/>
        <v>0.08460509133220372</v>
      </c>
      <c r="G19">
        <f t="shared" si="3"/>
        <v>0.046509919959410284</v>
      </c>
    </row>
    <row r="20" spans="1:7" ht="12.75">
      <c r="A20" t="str">
        <f>CompProps!A17</f>
        <v>C3</v>
      </c>
      <c r="B20" s="25">
        <f>'Reservoir-Flash'!G20</f>
        <v>0.036894417263520544</v>
      </c>
      <c r="C20" s="4">
        <f>(ki($D$6,$D$5,CompProps!$D$5,CompProps!D17,CompProps!C17,CompProps!E17,CompProps!$B$6))</f>
        <v>0.5841076007556794</v>
      </c>
      <c r="D20" s="3">
        <f t="shared" si="0"/>
        <v>-2.404468083131615</v>
      </c>
      <c r="E20" s="3">
        <f t="shared" si="1"/>
        <v>-0.01894449534721073</v>
      </c>
      <c r="F20">
        <f t="shared" si="2"/>
        <v>0.02660693906619285</v>
      </c>
      <c r="G20">
        <f t="shared" si="3"/>
        <v>0.04555143441340358</v>
      </c>
    </row>
    <row r="21" spans="1:7" ht="12.75">
      <c r="A21" t="str">
        <f>CompProps!A18</f>
        <v>I-C4</v>
      </c>
      <c r="B21" s="25">
        <f>'Reservoir-Flash'!G21</f>
        <v>0.008696687065469636</v>
      </c>
      <c r="C21" s="4">
        <f>(ki($D$6,$D$5,CompProps!$D$5,CompProps!D18,CompProps!C18,CompProps!E18,CompProps!$B$6))</f>
        <v>0.2680069205305163</v>
      </c>
      <c r="D21" s="3">
        <f t="shared" si="0"/>
        <v>-1.366133134379844</v>
      </c>
      <c r="E21" s="3">
        <f t="shared" si="1"/>
        <v>-0.009565568654637492</v>
      </c>
      <c r="F21">
        <f t="shared" si="2"/>
        <v>0.003502271633648012</v>
      </c>
      <c r="G21">
        <f t="shared" si="3"/>
        <v>0.013067840288285504</v>
      </c>
    </row>
    <row r="22" spans="1:7" ht="12.75">
      <c r="A22" t="str">
        <f>CompProps!A19</f>
        <v>N-C4</v>
      </c>
      <c r="B22" s="25">
        <f>'Reservoir-Flash'!G22</f>
        <v>0.018679876040110593</v>
      </c>
      <c r="C22" s="4">
        <f>(ki($D$6,$D$5,CompProps!$D$5,CompProps!D19,CompProps!C19,CompProps!E19,CompProps!$B$6))</f>
        <v>0.20463135624339313</v>
      </c>
      <c r="D22" s="3">
        <f t="shared" si="0"/>
        <v>-1.2572786315498916</v>
      </c>
      <c r="E22" s="3">
        <f t="shared" si="1"/>
        <v>-0.023340765136833825</v>
      </c>
      <c r="F22">
        <f t="shared" si="2"/>
        <v>0.006005080113732026</v>
      </c>
      <c r="G22">
        <f t="shared" si="3"/>
        <v>0.029345845250565845</v>
      </c>
    </row>
    <row r="23" spans="1:7" ht="12.75">
      <c r="A23" t="str">
        <f>CompProps!A20</f>
        <v>I-C5</v>
      </c>
      <c r="B23" s="25">
        <f>'Reservoir-Flash'!G23</f>
        <v>0.009601440780095638</v>
      </c>
      <c r="C23" s="4">
        <f>(ki($D$6,$D$5,CompProps!$D$5,CompProps!D20,CompProps!C20,CompProps!E20,CompProps!$B$6))</f>
        <v>0.09749094935206323</v>
      </c>
      <c r="D23" s="3">
        <f t="shared" si="0"/>
        <v>-1.108022129287315</v>
      </c>
      <c r="E23" s="3">
        <f t="shared" si="1"/>
        <v>-0.01474751757983636</v>
      </c>
      <c r="F23">
        <f t="shared" si="2"/>
        <v>0.0015930582506760325</v>
      </c>
      <c r="G23">
        <f t="shared" si="3"/>
        <v>0.016340575830512395</v>
      </c>
    </row>
    <row r="24" spans="1:7" ht="12.75">
      <c r="A24" t="str">
        <f>CompProps!A21</f>
        <v>N-C5</v>
      </c>
      <c r="B24" s="25">
        <f>'Reservoir-Flash'!G24</f>
        <v>0.01058189565843319</v>
      </c>
      <c r="C24" s="4">
        <f>(ki($D$6,$D$5,CompProps!$D$5,CompProps!D21,CompProps!C21,CompProps!E21,CompProps!$B$6))</f>
        <v>0.07911171513709687</v>
      </c>
      <c r="D24" s="3">
        <f t="shared" si="0"/>
        <v>-1.0859080481720698</v>
      </c>
      <c r="E24" s="3">
        <f t="shared" si="1"/>
        <v>-0.016824951630826795</v>
      </c>
      <c r="F24">
        <f t="shared" si="2"/>
        <v>0.0014453987551938101</v>
      </c>
      <c r="G24">
        <f t="shared" si="3"/>
        <v>0.018270350386020606</v>
      </c>
    </row>
    <row r="25" spans="1:7" ht="12.75">
      <c r="A25" t="str">
        <f>CompProps!A22</f>
        <v>C6</v>
      </c>
      <c r="B25" s="25">
        <f>'Reservoir-Flash'!G25</f>
        <v>0.019719167766907953</v>
      </c>
      <c r="C25" s="4">
        <f>(ki($D$6,$D$5,CompProps!$D$5,CompProps!D22,CompProps!C22,CompProps!E22,CompProps!$B$6))</f>
        <v>0.03842194719495825</v>
      </c>
      <c r="D25" s="3">
        <f t="shared" si="0"/>
        <v>-1.0399571798491831</v>
      </c>
      <c r="E25" s="3">
        <f t="shared" si="1"/>
        <v>-0.03382420945154333</v>
      </c>
      <c r="F25">
        <f t="shared" si="2"/>
        <v>0.0013515200203117526</v>
      </c>
      <c r="G25">
        <f t="shared" si="3"/>
        <v>0.035175729471855086</v>
      </c>
    </row>
    <row r="26" spans="1:7" ht="12.75">
      <c r="A26" t="str">
        <f>CompProps!A23</f>
        <v>C7</v>
      </c>
      <c r="B26" s="25">
        <f>'Reservoir-Flash'!G26</f>
        <v>0.021570696506751887</v>
      </c>
      <c r="C26" s="4">
        <f>(ki($D$6,$D$5,CompProps!$D$5,CompProps!D23,CompProps!C23,CompProps!E23,CompProps!$B$6))</f>
        <v>0.017017210649942355</v>
      </c>
      <c r="D26" s="3">
        <f t="shared" si="0"/>
        <v>-1.0173118093564935</v>
      </c>
      <c r="E26" s="3">
        <f t="shared" si="1"/>
        <v>-0.03849542690499287</v>
      </c>
      <c r="F26">
        <f t="shared" si="2"/>
        <v>0.0006664254916760651</v>
      </c>
      <c r="G26">
        <f t="shared" si="3"/>
        <v>0.03916185239666893</v>
      </c>
    </row>
    <row r="27" spans="1:7" ht="12.75">
      <c r="A27" t="str">
        <f>CompProps!A24</f>
        <v>C8</v>
      </c>
      <c r="B27" s="25">
        <f>'Reservoir-Flash'!G27</f>
        <v>0.022384857714376257</v>
      </c>
      <c r="C27" s="4">
        <f>(ki($D$6,$D$5,CompProps!$D$5,CompProps!D24,CompProps!C24,CompProps!E24,CompProps!$B$6))</f>
        <v>0.008335996317733345</v>
      </c>
      <c r="D27" s="3">
        <f t="shared" si="0"/>
        <v>-1.0084060692803005</v>
      </c>
      <c r="E27" s="3">
        <f t="shared" si="1"/>
        <v>-0.040593559623706914</v>
      </c>
      <c r="F27">
        <f t="shared" si="2"/>
        <v>0.00034123227453089115</v>
      </c>
      <c r="G27">
        <f t="shared" si="3"/>
        <v>0.04093479189823781</v>
      </c>
    </row>
    <row r="28" spans="1:7" ht="12.75">
      <c r="A28" t="str">
        <f>CompProps!A25</f>
        <v>C9</v>
      </c>
      <c r="B28" s="25">
        <f>'Reservoir-Flash'!G28</f>
        <v>0.022303710206181087</v>
      </c>
      <c r="C28" s="4">
        <f>(ki($D$6,$D$5,CompProps!$D$5,CompProps!D25,CompProps!C25,CompProps!E25,CompProps!$B$6))</f>
        <v>0.003989390794141437</v>
      </c>
      <c r="D28" s="3">
        <f t="shared" si="0"/>
        <v>-1.0040053697794666</v>
      </c>
      <c r="E28" s="3">
        <f t="shared" si="1"/>
        <v>-0.0407717786107134</v>
      </c>
      <c r="F28">
        <f t="shared" si="2"/>
        <v>0.0001633060499024612</v>
      </c>
      <c r="G28">
        <f t="shared" si="3"/>
        <v>0.04093508466061584</v>
      </c>
    </row>
    <row r="29" spans="1:7" ht="12.75">
      <c r="A29" t="str">
        <f>CompProps!A26</f>
        <v>C10</v>
      </c>
      <c r="B29" s="25">
        <f>'Reservoir-Flash'!G29</f>
        <v>0.02165634228813138</v>
      </c>
      <c r="C29" s="4">
        <f>(ki($D$6,$D$5,CompProps!$D$5,CompProps!D26,CompProps!C26,CompProps!E26,CompProps!$B$6))</f>
        <v>0.0019820186079920104</v>
      </c>
      <c r="D29" s="3">
        <f t="shared" si="0"/>
        <v>-1.0019859548073748</v>
      </c>
      <c r="E29" s="3">
        <f t="shared" si="1"/>
        <v>-0.03973505647901543</v>
      </c>
      <c r="F29">
        <f t="shared" si="2"/>
        <v>7.891202643581219E-05</v>
      </c>
      <c r="G29">
        <f t="shared" si="3"/>
        <v>0.039813968505451235</v>
      </c>
    </row>
    <row r="30" spans="1:7" ht="12.75">
      <c r="A30" t="str">
        <f>CompProps!A27</f>
        <v>C11</v>
      </c>
      <c r="B30" s="25">
        <f>'Reservoir-Flash'!G30</f>
        <v>0.02098709142408958</v>
      </c>
      <c r="C30" s="4">
        <f>(ki($D$6,$D$5,CompProps!$D$5,CompProps!D27,CompProps!C27,CompProps!E27,CompProps!$B$6))</f>
        <v>0.0010089998764586151</v>
      </c>
      <c r="D30" s="3">
        <f t="shared" si="0"/>
        <v>-1.0010100189854902</v>
      </c>
      <c r="E30" s="3">
        <f t="shared" si="1"/>
        <v>-0.03857619134699681</v>
      </c>
      <c r="F30">
        <f t="shared" si="2"/>
        <v>3.896268564836938E-05</v>
      </c>
      <c r="G30">
        <f t="shared" si="3"/>
        <v>0.03861515403264518</v>
      </c>
    </row>
    <row r="31" spans="1:7" ht="12.75">
      <c r="A31" t="str">
        <f>CompProps!A28</f>
        <v>C12</v>
      </c>
      <c r="B31" s="25">
        <f>'Reservoir-Flash'!G31</f>
        <v>0.020184627836833124</v>
      </c>
      <c r="C31" s="4">
        <f>(ki($D$6,$D$5,CompProps!$D$5,CompProps!D28,CompProps!C28,CompProps!E28,CompProps!$B$6))</f>
        <v>0.000524925012241393</v>
      </c>
      <c r="D31" s="3">
        <f t="shared" si="0"/>
        <v>-1.000525200703227</v>
      </c>
      <c r="E31" s="3">
        <f t="shared" si="1"/>
        <v>-0.037134281818089275</v>
      </c>
      <c r="F31">
        <f t="shared" si="2"/>
        <v>1.950295092468874E-05</v>
      </c>
      <c r="G31">
        <f t="shared" si="3"/>
        <v>0.03715378476901397</v>
      </c>
    </row>
    <row r="32" spans="1:7" ht="12.75">
      <c r="A32" t="str">
        <f>CompProps!A29</f>
        <v>C13</v>
      </c>
      <c r="B32" s="25">
        <f>'Reservoir-Flash'!G32</f>
        <v>0.019281577612980817</v>
      </c>
      <c r="C32" s="4">
        <f>(ki($D$6,$D$5,CompProps!$D$5,CompProps!D29,CompProps!C29,CompProps!E29,CompProps!$B$6))</f>
        <v>0.00027848231793474053</v>
      </c>
      <c r="D32" s="3">
        <f t="shared" si="0"/>
        <v>-1.000278559891939</v>
      </c>
      <c r="E32" s="3">
        <f t="shared" si="1"/>
        <v>-0.03548901573062768</v>
      </c>
      <c r="F32">
        <f t="shared" si="2"/>
        <v>9.885816386949778E-06</v>
      </c>
      <c r="G32">
        <f t="shared" si="3"/>
        <v>0.03549890154701462</v>
      </c>
    </row>
    <row r="33" spans="1:7" ht="12.75">
      <c r="A33" t="str">
        <f>CompProps!A30</f>
        <v>C14</v>
      </c>
      <c r="B33" s="25">
        <f>'Reservoir-Flash'!G33</f>
        <v>0.018304484563474093</v>
      </c>
      <c r="C33" s="4">
        <f>(ki($D$6,$D$5,CompProps!$D$5,CompProps!D30,CompProps!C30,CompProps!E30,CompProps!$B$6))</f>
        <v>0.00015039391375119441</v>
      </c>
      <c r="D33" s="3">
        <f t="shared" si="0"/>
        <v>-1.0001504165354826</v>
      </c>
      <c r="E33" s="3">
        <f t="shared" si="1"/>
        <v>-0.03369855952531574</v>
      </c>
      <c r="F33">
        <f t="shared" si="2"/>
        <v>5.068820574554135E-06</v>
      </c>
      <c r="G33">
        <f t="shared" si="3"/>
        <v>0.03370362834589029</v>
      </c>
    </row>
    <row r="34" spans="1:7" ht="12.75">
      <c r="A34" t="str">
        <f>CompProps!A31</f>
        <v>C15</v>
      </c>
      <c r="B34" s="25">
        <f>'Reservoir-Flash'!G34</f>
        <v>0.017277559164984458</v>
      </c>
      <c r="C34" s="4">
        <f>(ki($D$6,$D$5,CompProps!$D$5,CompProps!D31,CompProps!C31,CompProps!E31,CompProps!$B$6))</f>
        <v>8.255959060407634E-05</v>
      </c>
      <c r="D34" s="3">
        <f t="shared" si="0"/>
        <v>-1.0000825664072528</v>
      </c>
      <c r="E34" s="3">
        <f t="shared" si="1"/>
        <v>-0.031811963372594926</v>
      </c>
      <c r="F34">
        <f t="shared" si="2"/>
        <v>2.6265995233346352E-06</v>
      </c>
      <c r="G34">
        <f t="shared" si="3"/>
        <v>0.03181458997211825</v>
      </c>
    </row>
    <row r="35" spans="1:7" ht="12.75">
      <c r="A35" t="str">
        <f>CompProps!A32</f>
        <v>C16</v>
      </c>
      <c r="B35" s="25">
        <f>'Reservoir-Flash'!G35</f>
        <v>0.01622935272402919</v>
      </c>
      <c r="C35" s="4">
        <f>(ki($D$6,$D$5,CompProps!$D$5,CompProps!D32,CompProps!C32,CompProps!E32,CompProps!$B$6))</f>
        <v>4.601393473442772E-05</v>
      </c>
      <c r="D35" s="3">
        <f t="shared" si="0"/>
        <v>-1.000046016052114</v>
      </c>
      <c r="E35" s="3">
        <f t="shared" si="1"/>
        <v>-0.029883985159546357</v>
      </c>
      <c r="F35">
        <f t="shared" si="2"/>
        <v>1.3751430184770754E-06</v>
      </c>
      <c r="G35">
        <f t="shared" si="3"/>
        <v>0.029885360302564834</v>
      </c>
    </row>
    <row r="36" spans="1:7" ht="12.75">
      <c r="A36" t="str">
        <f>CompProps!A33</f>
        <v>C17</v>
      </c>
      <c r="B36" s="25">
        <f>'Reservoir-Flash'!G36</f>
        <v>0.015167038530778389</v>
      </c>
      <c r="C36" s="4">
        <f>(ki($D$6,$D$5,CompProps!$D$5,CompProps!D33,CompProps!C33,CompProps!E33,CompProps!$B$6))</f>
        <v>2.6013961499098665E-05</v>
      </c>
      <c r="D36" s="3">
        <f t="shared" si="0"/>
        <v>-1.000026014638243</v>
      </c>
      <c r="E36" s="3">
        <f t="shared" si="1"/>
        <v>-0.027928917178805617</v>
      </c>
      <c r="F36">
        <f t="shared" si="2"/>
        <v>7.265606769224407E-07</v>
      </c>
      <c r="G36">
        <f t="shared" si="3"/>
        <v>0.027929643739482535</v>
      </c>
    </row>
    <row r="37" spans="1:7" ht="12.75">
      <c r="A37" t="str">
        <f>CompProps!A34</f>
        <v>C18</v>
      </c>
      <c r="B37" s="25">
        <f>'Reservoir-Flash'!G37</f>
        <v>0.014114898204838596</v>
      </c>
      <c r="C37" s="4">
        <f>(ki($D$6,$D$5,CompProps!$D$5,CompProps!D34,CompProps!C34,CompProps!E34,CompProps!$B$6))</f>
        <v>1.4903266076653587E-05</v>
      </c>
      <c r="D37" s="3">
        <f t="shared" si="0"/>
        <v>-1.0000149034881873</v>
      </c>
      <c r="E37" s="3">
        <f t="shared" si="1"/>
        <v>-0.02599201472682614</v>
      </c>
      <c r="F37">
        <f t="shared" si="2"/>
        <v>3.873716844454723E-07</v>
      </c>
      <c r="G37">
        <f t="shared" si="3"/>
        <v>0.025992402098510583</v>
      </c>
    </row>
    <row r="38" spans="1:7" ht="12.75">
      <c r="A38" t="str">
        <f>CompProps!A35</f>
        <v>C19</v>
      </c>
      <c r="B38" s="25">
        <f>'Reservoir-Flash'!G38</f>
        <v>0.013082085364493201</v>
      </c>
      <c r="C38" s="4">
        <f>(ki($D$6,$D$5,CompProps!$D$5,CompProps!D35,CompProps!C35,CompProps!E35,CompProps!$B$6))</f>
        <v>8.646300916594734E-06</v>
      </c>
      <c r="D38" s="3">
        <f t="shared" si="0"/>
        <v>-1.0000086463756757</v>
      </c>
      <c r="E38" s="3">
        <f t="shared" si="1"/>
        <v>-0.02409040918748448</v>
      </c>
      <c r="F38">
        <f t="shared" si="2"/>
        <v>2.0829472801778697E-07</v>
      </c>
      <c r="G38">
        <f t="shared" si="3"/>
        <v>0.02409061748221249</v>
      </c>
    </row>
    <row r="39" spans="1:7" ht="12.75">
      <c r="A39" t="str">
        <f>CompProps!A36</f>
        <v>C20</v>
      </c>
      <c r="B39" s="25">
        <f>'Reservoir-Flash'!G39</f>
        <v>0.012081238693131274</v>
      </c>
      <c r="C39" s="4">
        <f>(ki($D$6,$D$5,CompProps!$D$5,CompProps!D36,CompProps!C36,CompProps!E36,CompProps!$B$6))</f>
        <v>5.076477844123419E-06</v>
      </c>
      <c r="D39" s="3">
        <f t="shared" si="0"/>
        <v>-1.0000050765036148</v>
      </c>
      <c r="E39" s="3">
        <f t="shared" si="1"/>
        <v>-0.02224751549766868</v>
      </c>
      <c r="F39">
        <f t="shared" si="2"/>
        <v>1.1293959284604825E-07</v>
      </c>
      <c r="G39">
        <f t="shared" si="3"/>
        <v>0.022247628437261524</v>
      </c>
    </row>
    <row r="40" spans="1:7" ht="12.75">
      <c r="A40" t="str">
        <f>CompProps!A37</f>
        <v>C21</v>
      </c>
      <c r="B40" s="25">
        <f>'Reservoir-Flash'!G40</f>
        <v>0.011116555633146657</v>
      </c>
      <c r="C40" s="4">
        <f>(ki($D$6,$D$5,CompProps!$D$5,CompProps!D37,CompProps!C37,CompProps!E37,CompProps!$B$6))</f>
        <v>3.0145365417960153E-06</v>
      </c>
      <c r="D40" s="3">
        <f t="shared" si="0"/>
        <v>-1.0000030145456293</v>
      </c>
      <c r="E40" s="3">
        <f t="shared" si="1"/>
        <v>-0.020471136204867898</v>
      </c>
      <c r="F40">
        <f t="shared" si="2"/>
        <v>6.171117417224726E-08</v>
      </c>
      <c r="G40">
        <f t="shared" si="3"/>
        <v>0.020471197916042072</v>
      </c>
    </row>
    <row r="41" spans="1:7" ht="12.75">
      <c r="A41" t="str">
        <f>CompProps!A38</f>
        <v>C22</v>
      </c>
      <c r="B41" s="25">
        <f>'Reservoir-Flash'!G41</f>
        <v>0.010206648337310617</v>
      </c>
      <c r="C41" s="4">
        <f>(ki($D$6,$D$5,CompProps!$D$5,CompProps!D38,CompProps!C38,CompProps!E38,CompProps!$B$6))</f>
        <v>1.8093925327636989E-06</v>
      </c>
      <c r="D41" s="3">
        <f t="shared" si="0"/>
        <v>-1.0000018093958067</v>
      </c>
      <c r="E41" s="3">
        <f t="shared" si="1"/>
        <v>-0.018795583713636085</v>
      </c>
      <c r="F41">
        <f t="shared" si="2"/>
        <v>3.4008650355386124E-08</v>
      </c>
      <c r="G41">
        <f t="shared" si="3"/>
        <v>0.01879561772228644</v>
      </c>
    </row>
    <row r="42" spans="1:7" ht="12.75">
      <c r="A42" t="str">
        <f>CompProps!A39</f>
        <v>C23</v>
      </c>
      <c r="B42" s="25">
        <f>'Reservoir-Flash'!G42</f>
        <v>0.00934062972226355</v>
      </c>
      <c r="C42" s="4">
        <f>(ki($D$6,$D$5,CompProps!$D$5,CompProps!D39,CompProps!C39,CompProps!E39,CompProps!$B$6))</f>
        <v>1.0974438842515442E-06</v>
      </c>
      <c r="D42" s="3">
        <f t="shared" si="0"/>
        <v>-1.0000010974450886</v>
      </c>
      <c r="E42" s="3">
        <f t="shared" si="1"/>
        <v>-0.017200829523489412</v>
      </c>
      <c r="F42">
        <f t="shared" si="2"/>
        <v>1.8876965881017613E-08</v>
      </c>
      <c r="G42">
        <f t="shared" si="3"/>
        <v>0.017200848400455288</v>
      </c>
    </row>
    <row r="43" spans="1:7" ht="12.75">
      <c r="A43" t="str">
        <f>CompProps!A40</f>
        <v>C24</v>
      </c>
      <c r="B43" s="25">
        <f>'Reservoir-Flash'!G43</f>
        <v>0.008524074399551315</v>
      </c>
      <c r="C43" s="4">
        <f>(ki($D$6,$D$5,CompProps!$D$5,CompProps!D40,CompProps!C40,CompProps!E40,CompProps!$B$6))</f>
        <v>6.721852778846285E-07</v>
      </c>
      <c r="D43" s="3">
        <f t="shared" si="0"/>
        <v>-1.0000006721857297</v>
      </c>
      <c r="E43" s="3">
        <f t="shared" si="1"/>
        <v>-0.01569714995387049</v>
      </c>
      <c r="F43">
        <f t="shared" si="2"/>
        <v>1.055140019623499E-08</v>
      </c>
      <c r="G43">
        <f t="shared" si="3"/>
        <v>0.015697160505270685</v>
      </c>
    </row>
    <row r="44" spans="1:7" ht="12.75">
      <c r="A44" t="str">
        <f>CompProps!A41</f>
        <v>C25</v>
      </c>
      <c r="B44" s="25">
        <f>'Reservoir-Flash'!G44</f>
        <v>0.007774790933366096</v>
      </c>
      <c r="C44" s="4">
        <f>(ki($D$6,$D$5,CompProps!$D$5,CompProps!D41,CompProps!C41,CompProps!E41,CompProps!$B$6))</f>
        <v>4.156454905681461E-07</v>
      </c>
      <c r="D44" s="3">
        <f t="shared" si="0"/>
        <v>-1.0000004156456634</v>
      </c>
      <c r="E44" s="3">
        <f t="shared" si="1"/>
        <v>-0.014317345329912636</v>
      </c>
      <c r="F44">
        <f t="shared" si="2"/>
        <v>5.950942496767508E-09</v>
      </c>
      <c r="G44">
        <f t="shared" si="3"/>
        <v>0.014317351280855135</v>
      </c>
    </row>
    <row r="45" spans="1:7" ht="12.75">
      <c r="A45" t="str">
        <f>CompProps!A42</f>
        <v>C26</v>
      </c>
      <c r="B45" s="25">
        <f>'Reservoir-Flash'!G45</f>
        <v>0.007062757034856772</v>
      </c>
      <c r="C45" s="4">
        <f>(ki($D$6,$D$5,CompProps!$D$5,CompProps!D42,CompProps!C42,CompProps!E42,CompProps!$B$6))</f>
        <v>2.5938583880497854E-07</v>
      </c>
      <c r="D45" s="3">
        <f t="shared" si="0"/>
        <v>-1.000000259385906</v>
      </c>
      <c r="E45" s="3">
        <f t="shared" si="1"/>
        <v>-0.013006132436692772</v>
      </c>
      <c r="F45">
        <f t="shared" si="2"/>
        <v>3.373607446766191E-09</v>
      </c>
      <c r="G45">
        <f t="shared" si="3"/>
        <v>0.013006135810300218</v>
      </c>
    </row>
    <row r="46" spans="1:7" ht="12.75">
      <c r="A46" t="str">
        <f>CompProps!A43</f>
        <v>C27</v>
      </c>
      <c r="B46" s="25">
        <f>'Reservoir-Flash'!G46</f>
        <v>0.006415102213375363</v>
      </c>
      <c r="C46" s="4">
        <f>(ki($D$6,$D$5,CompProps!$D$5,CompProps!D43,CompProps!C43,CompProps!E43,CompProps!$B$6))</f>
        <v>1.6328122254297766E-07</v>
      </c>
      <c r="D46" s="3">
        <f t="shared" si="0"/>
        <v>-1.0000001632812492</v>
      </c>
      <c r="E46" s="3">
        <f t="shared" si="1"/>
        <v>-0.011813472180417606</v>
      </c>
      <c r="F46">
        <f t="shared" si="2"/>
        <v>1.928918495052213E-09</v>
      </c>
      <c r="G46">
        <f t="shared" si="3"/>
        <v>0.011813474109336102</v>
      </c>
    </row>
    <row r="47" spans="1:7" ht="12.75">
      <c r="A47" t="str">
        <f>CompProps!A44</f>
        <v>C28</v>
      </c>
      <c r="B47" s="25">
        <f>'Reservoir-Flash'!G47</f>
        <v>0.005820233690844007</v>
      </c>
      <c r="C47" s="4">
        <f>(ki($D$6,$D$5,CompProps!$D$5,CompProps!D44,CompProps!C44,CompProps!E44,CompProps!$B$6))</f>
        <v>1.0367227871522122E-07</v>
      </c>
      <c r="D47" s="3">
        <f t="shared" si="0"/>
        <v>-1.0000001036722894</v>
      </c>
      <c r="E47" s="3">
        <f t="shared" si="1"/>
        <v>-0.010718017274060762</v>
      </c>
      <c r="F47">
        <f t="shared" si="2"/>
        <v>1.1111613893076156E-09</v>
      </c>
      <c r="G47">
        <f t="shared" si="3"/>
        <v>0.010718018385222147</v>
      </c>
    </row>
    <row r="48" spans="1:7" ht="12.75">
      <c r="A48" t="str">
        <f>CompProps!A45</f>
        <v>C29</v>
      </c>
      <c r="B48" s="25">
        <f>'Reservoir-Flash'!G48</f>
        <v>0.021414613942012363</v>
      </c>
      <c r="C48" s="4">
        <f>(ki($D$6,$D$5,CompProps!$D$5,CompProps!D45,CompProps!C45,CompProps!E45,CompProps!$B$6))</f>
        <v>6.636016914845703E-08</v>
      </c>
      <c r="D48" s="3">
        <f t="shared" si="0"/>
        <v>-1.0000000663601736</v>
      </c>
      <c r="E48" s="3">
        <f t="shared" si="1"/>
        <v>-0.03943522375734069</v>
      </c>
      <c r="F48">
        <f t="shared" si="2"/>
        <v>2.616928292604183E-09</v>
      </c>
      <c r="G48">
        <f t="shared" si="3"/>
        <v>0.039435226374268974</v>
      </c>
    </row>
    <row r="49" spans="1:7" ht="12.75">
      <c r="A49" t="str">
        <f>CompProps!A46</f>
        <v>C30+</v>
      </c>
      <c r="B49" s="25">
        <f>'Reservoir-Flash'!G49</f>
        <v>0.03140698113491201</v>
      </c>
      <c r="C49" s="4">
        <f>(ki($D$6,$D$5,CompProps!$D$5,CompProps!D46,CompProps!C46,CompProps!E46,CompProps!$B$6))</f>
        <v>1.369406124853223E-09</v>
      </c>
      <c r="D49" s="3">
        <f t="shared" si="0"/>
        <v>-1.0000000013694061</v>
      </c>
      <c r="E49" s="3">
        <f t="shared" si="1"/>
        <v>-0.057836273872677806</v>
      </c>
      <c r="F49">
        <f t="shared" si="2"/>
        <v>7.920134778839222E-11</v>
      </c>
      <c r="G49">
        <f t="shared" si="3"/>
        <v>0.057836273951879145</v>
      </c>
    </row>
    <row r="51" spans="1:7" ht="12.75">
      <c r="A51" t="s">
        <v>76</v>
      </c>
      <c r="B51" s="5">
        <f>SUMPRODUCT(B16:B49,CompProps!$B13:$B46)/SUM(B16:B49)</f>
        <v>101.58449337742772</v>
      </c>
      <c r="F51" s="5">
        <f>SUMPRODUCT(F16:F49,CompProps!$B13:$B46)/SUM(F16:F49)</f>
        <v>19.510471093718945</v>
      </c>
      <c r="G51" s="5">
        <f>SUMPRODUCT(G16:G49,CompProps!$B13:$B46)/SUM(G16:G49)</f>
        <v>170.65068360052797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5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</cols>
  <sheetData>
    <row r="1" spans="1:2" ht="12.75">
      <c r="A1" s="12" t="s">
        <v>107</v>
      </c>
      <c r="B1" s="2" t="s">
        <v>120</v>
      </c>
    </row>
    <row r="2" ht="12.75">
      <c r="A2" s="2" t="s">
        <v>116</v>
      </c>
    </row>
    <row r="3" ht="12.75">
      <c r="A3" s="2" t="s">
        <v>117</v>
      </c>
    </row>
    <row r="5" spans="1:5" ht="12.75">
      <c r="A5" t="s">
        <v>71</v>
      </c>
      <c r="B5" s="12">
        <v>15.56</v>
      </c>
      <c r="C5" t="s">
        <v>20</v>
      </c>
      <c r="D5">
        <f>B5+273.15</f>
        <v>288.71</v>
      </c>
      <c r="E5" t="s">
        <v>16</v>
      </c>
    </row>
    <row r="6" spans="1:5" ht="12.75">
      <c r="A6" t="s">
        <v>72</v>
      </c>
      <c r="B6" s="12">
        <v>1.0135</v>
      </c>
      <c r="C6" t="s">
        <v>21</v>
      </c>
      <c r="D6">
        <f>B6*100</f>
        <v>101.35000000000001</v>
      </c>
      <c r="E6" t="s">
        <v>17</v>
      </c>
    </row>
    <row r="7" spans="1:2" ht="12.75">
      <c r="A7" t="s">
        <v>23</v>
      </c>
      <c r="B7" s="4">
        <f>1-(B6/CompProps!B5)^CompProps!B6</f>
        <v>0.9940912941372492</v>
      </c>
    </row>
    <row r="8" spans="1:4" ht="12.75">
      <c r="A8" t="s">
        <v>27</v>
      </c>
      <c r="B8" s="4">
        <f>1/(1-C13)</f>
        <v>-0.001304446794473683</v>
      </c>
      <c r="D8" s="2"/>
    </row>
    <row r="9" spans="1:9" ht="12.75">
      <c r="A9" t="s">
        <v>28</v>
      </c>
      <c r="B9" s="4">
        <f>1/(1-C12)</f>
        <v>1.000000000015246</v>
      </c>
      <c r="D9" s="2"/>
      <c r="I9" s="4"/>
    </row>
    <row r="10" spans="1:9" ht="12.75">
      <c r="A10" t="s">
        <v>29</v>
      </c>
      <c r="B10" s="9">
        <v>0.199709220749954</v>
      </c>
      <c r="D10" s="2"/>
      <c r="I10" s="4"/>
    </row>
    <row r="11" ht="12.75">
      <c r="E11" t="s">
        <v>33</v>
      </c>
    </row>
    <row r="12" spans="3:7" ht="12.75">
      <c r="C12" s="4">
        <f>MIN($C$16:$C$49)</f>
        <v>1.524593463888552E-11</v>
      </c>
      <c r="D12" t="s">
        <v>25</v>
      </c>
      <c r="E12" s="8">
        <f>SUM(E16:E49)</f>
        <v>-4.2020736756853694E-07</v>
      </c>
      <c r="F12" s="6">
        <f>SUM(F16:F49)</f>
        <v>1.0000006575013058</v>
      </c>
      <c r="G12" s="6">
        <f>SUM(G16:G49)</f>
        <v>1.000001077708673</v>
      </c>
    </row>
    <row r="13" spans="2:4" ht="12.75">
      <c r="B13" s="26" t="s">
        <v>75</v>
      </c>
      <c r="C13" s="4">
        <f>MAX($C$16:$C$49)</f>
        <v>767.6084996617122</v>
      </c>
      <c r="D13" t="s">
        <v>26</v>
      </c>
    </row>
    <row r="14" spans="1:7" s="1" customFormat="1" ht="12.75">
      <c r="A14" s="1" t="str">
        <f>CompProps!A11</f>
        <v>Component</v>
      </c>
      <c r="B14" s="1" t="s">
        <v>32</v>
      </c>
      <c r="C14" s="1" t="s">
        <v>24</v>
      </c>
      <c r="D14" s="1" t="s">
        <v>30</v>
      </c>
      <c r="E14" s="1" t="s">
        <v>31</v>
      </c>
      <c r="F14" s="1" t="s">
        <v>73</v>
      </c>
      <c r="G14" s="1" t="s">
        <v>74</v>
      </c>
    </row>
    <row r="15" s="1" customFormat="1" ht="12.75"/>
    <row r="16" spans="1:7" ht="12.75">
      <c r="A16" t="str">
        <f>CompProps!A13</f>
        <v>N2</v>
      </c>
      <c r="B16" s="25">
        <f>'ResOil-SEP-Stage1'!G16</f>
        <v>0.00018668730100533282</v>
      </c>
      <c r="C16" s="4">
        <f>(ki($D$6,$D$5,CompProps!$D$5,CompProps!D13,CompProps!C13,CompProps!E13,CompProps!$B$6))</f>
        <v>767.6084996617122</v>
      </c>
      <c r="D16" s="3">
        <f aca="true" t="shared" si="0" ref="D16:D49">IF(C16=1,0,1/(C16-1))</f>
        <v>0.001304446794473683</v>
      </c>
      <c r="E16" s="3">
        <f aca="true" t="shared" si="1" ref="E16:E49">IF(C16=1,0,B16/(D16+$B$10))</f>
        <v>0.0009287293908215047</v>
      </c>
      <c r="F16">
        <f aca="true" t="shared" si="2" ref="F16:F49">G16*C16</f>
        <v>0.0009299408688982955</v>
      </c>
      <c r="G16">
        <f aca="true" t="shared" si="3" ref="G16:G49">B16/($B$10*(C16-1)+1)</f>
        <v>1.2114780767906083E-06</v>
      </c>
    </row>
    <row r="17" spans="1:7" ht="12.75">
      <c r="A17" t="str">
        <f>CompProps!A14</f>
        <v>CO2</v>
      </c>
      <c r="B17" s="25">
        <f>'ResOil-SEP-Stage1'!G17</f>
        <v>0.009386593279831056</v>
      </c>
      <c r="C17" s="4">
        <f>(ki($D$6,$D$5,CompProps!$D$5,CompProps!D14,CompProps!C14,CompProps!E14,CompProps!$B$6))</f>
        <v>51.85402090771666</v>
      </c>
      <c r="D17" s="3">
        <f t="shared" si="0"/>
        <v>0.019664128463207885</v>
      </c>
      <c r="E17" s="3">
        <f t="shared" si="1"/>
        <v>0.04278821157400592</v>
      </c>
      <c r="F17">
        <f t="shared" si="2"/>
        <v>0.04362960446310809</v>
      </c>
      <c r="G17">
        <f t="shared" si="3"/>
        <v>0.0008413928891021708</v>
      </c>
    </row>
    <row r="18" spans="1:7" ht="12.75">
      <c r="A18" t="str">
        <f>CompProps!A15</f>
        <v>C1</v>
      </c>
      <c r="B18" s="25">
        <f>'ResOil-SEP-Stage1'!G18</f>
        <v>0.09909730496489298</v>
      </c>
      <c r="C18" s="4">
        <f>(ki($D$6,$D$5,CompProps!$D$5,CompProps!D15,CompProps!C15,CompProps!E15,CompProps!$B$6))</f>
        <v>287.9844310043525</v>
      </c>
      <c r="D18" s="3">
        <f t="shared" si="0"/>
        <v>0.0034845095829774604</v>
      </c>
      <c r="E18" s="3">
        <f t="shared" si="1"/>
        <v>0.4876986352016017</v>
      </c>
      <c r="F18">
        <f t="shared" si="2"/>
        <v>0.48939802576956676</v>
      </c>
      <c r="G18">
        <f t="shared" si="3"/>
        <v>0.00169939056796501</v>
      </c>
    </row>
    <row r="19" spans="1:7" ht="12.75">
      <c r="A19" t="str">
        <f>CompProps!A16</f>
        <v>C2</v>
      </c>
      <c r="B19" s="25">
        <f>'ResOil-SEP-Stage1'!G19</f>
        <v>0.046509919959410284</v>
      </c>
      <c r="C19" s="4">
        <f>(ki($D$6,$D$5,CompProps!$D$5,CompProps!D16,CompProps!C16,CompProps!E16,CompProps!$B$6))</f>
        <v>34.74175709461144</v>
      </c>
      <c r="D19" s="3">
        <f t="shared" si="0"/>
        <v>0.02963686796736795</v>
      </c>
      <c r="E19" s="3">
        <f t="shared" si="1"/>
        <v>0.2027936042839413</v>
      </c>
      <c r="F19">
        <f t="shared" si="2"/>
        <v>0.20880377155873112</v>
      </c>
      <c r="G19">
        <f t="shared" si="3"/>
        <v>0.006010167274789832</v>
      </c>
    </row>
    <row r="20" spans="1:7" ht="12.75">
      <c r="A20" t="str">
        <f>CompProps!A17</f>
        <v>C3</v>
      </c>
      <c r="B20" s="25">
        <f>'ResOil-SEP-Stage1'!G20</f>
        <v>0.04555143441340358</v>
      </c>
      <c r="C20" s="4">
        <f>(ki($D$6,$D$5,CompProps!$D$5,CompProps!D17,CompProps!C17,CompProps!E17,CompProps!$B$6))</f>
        <v>7.548273253872831</v>
      </c>
      <c r="D20" s="3">
        <f t="shared" si="0"/>
        <v>0.1527120144854328</v>
      </c>
      <c r="E20" s="3">
        <f t="shared" si="1"/>
        <v>0.1292528084551408</v>
      </c>
      <c r="F20">
        <f t="shared" si="2"/>
        <v>0.14899126521222514</v>
      </c>
      <c r="G20">
        <f t="shared" si="3"/>
        <v>0.019738456757084334</v>
      </c>
    </row>
    <row r="21" spans="1:7" ht="12.75">
      <c r="A21" t="str">
        <f>CompProps!A18</f>
        <v>I-C4</v>
      </c>
      <c r="B21" s="25">
        <f>'ResOil-SEP-Stage1'!G21</f>
        <v>0.013067840288285504</v>
      </c>
      <c r="C21" s="4">
        <f>(ki($D$6,$D$5,CompProps!$D$5,CompProps!D18,CompProps!C18,CompProps!E18,CompProps!$B$6))</f>
        <v>2.672516148812118</v>
      </c>
      <c r="D21" s="3">
        <f t="shared" si="0"/>
        <v>0.5979015513304529</v>
      </c>
      <c r="E21" s="3">
        <f t="shared" si="1"/>
        <v>0.016383730944606826</v>
      </c>
      <c r="F21">
        <f t="shared" si="2"/>
        <v>0.02617958909296799</v>
      </c>
      <c r="G21">
        <f t="shared" si="3"/>
        <v>0.009795858148361166</v>
      </c>
    </row>
    <row r="22" spans="1:7" ht="12.75">
      <c r="A22" t="str">
        <f>CompProps!A19</f>
        <v>N-C4</v>
      </c>
      <c r="B22" s="25">
        <f>'ResOil-SEP-Stage1'!G22</f>
        <v>0.029345845250565845</v>
      </c>
      <c r="C22" s="4">
        <f>(ki($D$6,$D$5,CompProps!$D$5,CompProps!D19,CompProps!C19,CompProps!E19,CompProps!$B$6))</f>
        <v>1.8417341077840026</v>
      </c>
      <c r="D22" s="3">
        <f t="shared" si="0"/>
        <v>1.1880236178532164</v>
      </c>
      <c r="E22" s="3">
        <f t="shared" si="1"/>
        <v>0.021146610092547823</v>
      </c>
      <c r="F22">
        <f t="shared" si="2"/>
        <v>0.04626928232002783</v>
      </c>
      <c r="G22">
        <f t="shared" si="3"/>
        <v>0.025122672227480006</v>
      </c>
    </row>
    <row r="23" spans="1:7" ht="12.75">
      <c r="A23" t="str">
        <f>CompProps!A20</f>
        <v>I-C5</v>
      </c>
      <c r="B23" s="25">
        <f>'ResOil-SEP-Stage1'!G23</f>
        <v>0.016340575830512395</v>
      </c>
      <c r="C23" s="4">
        <f>(ki($D$6,$D$5,CompProps!$D$5,CompProps!D20,CompProps!C20,CompProps!E20,CompProps!$B$6))</f>
        <v>0.6845349027002244</v>
      </c>
      <c r="D23" s="3">
        <f t="shared" si="0"/>
        <v>-3.169922785625107</v>
      </c>
      <c r="E23" s="3">
        <f t="shared" si="1"/>
        <v>-0.005501481786949969</v>
      </c>
      <c r="F23">
        <f t="shared" si="2"/>
        <v>0.011937790684204268</v>
      </c>
      <c r="G23">
        <f t="shared" si="3"/>
        <v>0.017439272471154236</v>
      </c>
    </row>
    <row r="24" spans="1:7" ht="12.75">
      <c r="A24" t="str">
        <f>CompProps!A21</f>
        <v>N-C5</v>
      </c>
      <c r="B24" s="25">
        <f>'ResOil-SEP-Stage1'!G24</f>
        <v>0.018270350386020606</v>
      </c>
      <c r="C24" s="4">
        <f>(ki($D$6,$D$5,CompProps!$D$5,CompProps!D21,CompProps!C21,CompProps!E21,CompProps!$B$6))</f>
        <v>0.5113053108115692</v>
      </c>
      <c r="D24" s="3">
        <f t="shared" si="0"/>
        <v>-2.046267377410398</v>
      </c>
      <c r="E24" s="3">
        <f t="shared" si="1"/>
        <v>-0.009894272931572913</v>
      </c>
      <c r="F24">
        <f t="shared" si="2"/>
        <v>0.010352054991499483</v>
      </c>
      <c r="G24">
        <f t="shared" si="3"/>
        <v>0.020246327923072394</v>
      </c>
    </row>
    <row r="25" spans="1:7" ht="12.75">
      <c r="A25" t="str">
        <f>CompProps!A22</f>
        <v>C6</v>
      </c>
      <c r="B25" s="25">
        <f>'ResOil-SEP-Stage1'!G25</f>
        <v>0.035175729471855086</v>
      </c>
      <c r="C25" s="4">
        <f>(ki($D$6,$D$5,CompProps!$D$5,CompProps!D22,CompProps!C22,CompProps!E22,CompProps!$B$6))</f>
        <v>0.19754702688190506</v>
      </c>
      <c r="D25" s="3">
        <f t="shared" si="0"/>
        <v>-1.2461789456823815</v>
      </c>
      <c r="E25" s="3">
        <f t="shared" si="1"/>
        <v>-0.03361370963132875</v>
      </c>
      <c r="F25">
        <f t="shared" si="2"/>
        <v>0.008274987597514225</v>
      </c>
      <c r="G25">
        <f t="shared" si="3"/>
        <v>0.041888697228842975</v>
      </c>
    </row>
    <row r="26" spans="1:7" ht="12.75">
      <c r="A26" t="str">
        <f>CompProps!A23</f>
        <v>C7</v>
      </c>
      <c r="B26" s="25">
        <f>'ResOil-SEP-Stage1'!G26</f>
        <v>0.03916185239666893</v>
      </c>
      <c r="C26" s="4">
        <f>(ki($D$6,$D$5,CompProps!$D$5,CompProps!D23,CompProps!C23,CompProps!E23,CompProps!$B$6))</f>
        <v>0.06603797190535193</v>
      </c>
      <c r="D26" s="3">
        <f t="shared" si="0"/>
        <v>-1.0707073413252937</v>
      </c>
      <c r="E26" s="3">
        <f t="shared" si="1"/>
        <v>-0.04496204006823859</v>
      </c>
      <c r="F26">
        <f t="shared" si="2"/>
        <v>0.003179146313786483</v>
      </c>
      <c r="G26">
        <f t="shared" si="3"/>
        <v>0.048141186382025074</v>
      </c>
    </row>
    <row r="27" spans="1:7" ht="12.75">
      <c r="A27" t="str">
        <f>CompProps!A24</f>
        <v>C8</v>
      </c>
      <c r="B27" s="25">
        <f>'ResOil-SEP-Stage1'!G27</f>
        <v>0.04093479189823781</v>
      </c>
      <c r="C27" s="4">
        <f>(ki($D$6,$D$5,CompProps!$D$5,CompProps!D24,CompProps!C24,CompProps!E24,CompProps!$B$6))</f>
        <v>0.02522665521749811</v>
      </c>
      <c r="D27" s="3">
        <f t="shared" si="0"/>
        <v>-1.0258795086596535</v>
      </c>
      <c r="E27" s="3">
        <f t="shared" si="1"/>
        <v>-0.049547644713546016</v>
      </c>
      <c r="F27">
        <f t="shared" si="2"/>
        <v>0.0012822687004296462</v>
      </c>
      <c r="G27">
        <f t="shared" si="3"/>
        <v>0.05082991341397566</v>
      </c>
    </row>
    <row r="28" spans="1:7" ht="12.75">
      <c r="A28" t="str">
        <f>CompProps!A25</f>
        <v>C9</v>
      </c>
      <c r="B28" s="25">
        <f>'ResOil-SEP-Stage1'!G28</f>
        <v>0.04093508466061584</v>
      </c>
      <c r="C28" s="4">
        <f>(ki($D$6,$D$5,CompProps!$D$5,CompProps!D25,CompProps!C25,CompProps!E25,CompProps!$B$6))</f>
        <v>0.009323721313091036</v>
      </c>
      <c r="D28" s="3">
        <f t="shared" si="0"/>
        <v>-1.009411471248155</v>
      </c>
      <c r="E28" s="3">
        <f t="shared" si="1"/>
        <v>-0.050555725435404104</v>
      </c>
      <c r="F28">
        <f t="shared" si="2"/>
        <v>0.00047580375636492426</v>
      </c>
      <c r="G28">
        <f t="shared" si="3"/>
        <v>0.05103152919176903</v>
      </c>
    </row>
    <row r="29" spans="1:7" ht="12.75">
      <c r="A29" t="str">
        <f>CompProps!A26</f>
        <v>C10</v>
      </c>
      <c r="B29" s="25">
        <f>'ResOil-SEP-Stage1'!G29</f>
        <v>0.039813968505451235</v>
      </c>
      <c r="C29" s="4">
        <f>(ki($D$6,$D$5,CompProps!$D$5,CompProps!D26,CompProps!C26,CompProps!E26,CompProps!$B$6))</f>
        <v>0.0036209628173579085</v>
      </c>
      <c r="D29" s="3">
        <f t="shared" si="0"/>
        <v>-1.003634121837405</v>
      </c>
      <c r="E29" s="3">
        <f t="shared" si="1"/>
        <v>-0.04952448723953666</v>
      </c>
      <c r="F29">
        <f t="shared" si="2"/>
        <v>0.00017997802056348051</v>
      </c>
      <c r="G29">
        <f t="shared" si="3"/>
        <v>0.049704465260100146</v>
      </c>
    </row>
    <row r="30" spans="1:7" ht="12.75">
      <c r="A30" t="str">
        <f>CompProps!A27</f>
        <v>C11</v>
      </c>
      <c r="B30" s="25">
        <f>'ResOil-SEP-Stage1'!G30</f>
        <v>0.03861515403264518</v>
      </c>
      <c r="C30" s="4">
        <f>(ki($D$6,$D$5,CompProps!$D$5,CompProps!D27,CompProps!C27,CompProps!E27,CompProps!$B$6))</f>
        <v>0.0014521172565651586</v>
      </c>
      <c r="D30" s="3">
        <f t="shared" si="0"/>
        <v>-1.0014542289675439</v>
      </c>
      <c r="E30" s="3">
        <f t="shared" si="1"/>
        <v>-0.048163884572843145</v>
      </c>
      <c r="F30">
        <f t="shared" si="2"/>
        <v>7.004131613527051E-05</v>
      </c>
      <c r="G30">
        <f t="shared" si="3"/>
        <v>0.048233925888978416</v>
      </c>
    </row>
    <row r="31" spans="1:7" ht="12.75">
      <c r="A31" t="str">
        <f>CompProps!A28</f>
        <v>C12</v>
      </c>
      <c r="B31" s="25">
        <f>'ResOil-SEP-Stage1'!G31</f>
        <v>0.03715378476901397</v>
      </c>
      <c r="C31" s="4">
        <f>(ki($D$6,$D$5,CompProps!$D$5,CompProps!D28,CompProps!C28,CompProps!E28,CompProps!$B$6))</f>
        <v>0.0005992748970533541</v>
      </c>
      <c r="D31" s="3">
        <f t="shared" si="0"/>
        <v>-1.0005996342428025</v>
      </c>
      <c r="E31" s="3">
        <f t="shared" si="1"/>
        <v>-0.046390597443885795</v>
      </c>
      <c r="F31">
        <f t="shared" si="2"/>
        <v>2.781739077141909E-05</v>
      </c>
      <c r="G31">
        <f t="shared" si="3"/>
        <v>0.046418414834657216</v>
      </c>
    </row>
    <row r="32" spans="1:7" ht="12.75">
      <c r="A32" t="str">
        <f>CompProps!A29</f>
        <v>C13</v>
      </c>
      <c r="B32" s="25">
        <f>'ResOil-SEP-Stage1'!G32</f>
        <v>0.03549890154701462</v>
      </c>
      <c r="C32" s="4">
        <f>(ki($D$6,$D$5,CompProps!$D$5,CompProps!D29,CompProps!C29,CompProps!E29,CompProps!$B$6))</f>
        <v>0.00025380228005452094</v>
      </c>
      <c r="D32" s="3">
        <f t="shared" si="0"/>
        <v>-1.000253866712005</v>
      </c>
      <c r="E32" s="3">
        <f t="shared" si="1"/>
        <v>-0.044343437590984046</v>
      </c>
      <c r="F32">
        <f t="shared" si="2"/>
        <v>1.1257322700215729E-05</v>
      </c>
      <c r="G32">
        <f t="shared" si="3"/>
        <v>0.04435469491368426</v>
      </c>
    </row>
    <row r="33" spans="1:7" ht="12.75">
      <c r="A33" t="str">
        <f>CompProps!A30</f>
        <v>C14</v>
      </c>
      <c r="B33" s="25">
        <f>'ResOil-SEP-Stage1'!G33</f>
        <v>0.03370362834589029</v>
      </c>
      <c r="C33" s="4">
        <f>(ki($D$6,$D$5,CompProps!$D$5,CompProps!D30,CompProps!C30,CompProps!E30,CompProps!$B$6))</f>
        <v>0.00011005783230505172</v>
      </c>
      <c r="D33" s="3">
        <f t="shared" si="0"/>
        <v>-1.0001100699463648</v>
      </c>
      <c r="E33" s="3">
        <f t="shared" si="1"/>
        <v>-0.04210843651618833</v>
      </c>
      <c r="F33">
        <f t="shared" si="2"/>
        <v>4.634873348840353E-06</v>
      </c>
      <c r="G33">
        <f t="shared" si="3"/>
        <v>0.04211307138953717</v>
      </c>
    </row>
    <row r="34" spans="1:7" ht="12.75">
      <c r="A34" t="str">
        <f>CompProps!A31</f>
        <v>C15</v>
      </c>
      <c r="B34" s="25">
        <f>'ResOil-SEP-Stage1'!G34</f>
        <v>0.03181458997211825</v>
      </c>
      <c r="C34" s="4">
        <f>(ki($D$6,$D$5,CompProps!$D$5,CompProps!D31,CompProps!C31,CompProps!E31,CompProps!$B$6))</f>
        <v>4.877376093254577E-05</v>
      </c>
      <c r="D34" s="3">
        <f t="shared" si="0"/>
        <v>-1.0000487761399284</v>
      </c>
      <c r="E34" s="3">
        <f t="shared" si="1"/>
        <v>-0.03975136522724563</v>
      </c>
      <c r="F34">
        <f t="shared" si="2"/>
        <v>1.938918152666437E-06</v>
      </c>
      <c r="G34">
        <f t="shared" si="3"/>
        <v>0.039753304145398294</v>
      </c>
    </row>
    <row r="35" spans="1:7" ht="12.75">
      <c r="A35" t="str">
        <f>CompProps!A32</f>
        <v>C16</v>
      </c>
      <c r="B35" s="25">
        <f>'ResOil-SEP-Stage1'!G35</f>
        <v>0.029885360302564834</v>
      </c>
      <c r="C35" s="4">
        <f>(ki($D$6,$D$5,CompProps!$D$5,CompProps!D32,CompProps!C32,CompProps!E32,CompProps!$B$6))</f>
        <v>2.2055458525161763E-05</v>
      </c>
      <c r="D35" s="3">
        <f t="shared" si="0"/>
        <v>-1.000022055944979</v>
      </c>
      <c r="E35" s="3">
        <f t="shared" si="1"/>
        <v>-0.0373420979750777</v>
      </c>
      <c r="F35">
        <f t="shared" si="2"/>
        <v>8.236152583440242E-07</v>
      </c>
      <c r="G35">
        <f t="shared" si="3"/>
        <v>0.03734292159033604</v>
      </c>
    </row>
    <row r="36" spans="1:7" ht="12.75">
      <c r="A36" t="str">
        <f>CompProps!A33</f>
        <v>C17</v>
      </c>
      <c r="B36" s="25">
        <f>'ResOil-SEP-Stage1'!G36</f>
        <v>0.027929643739482535</v>
      </c>
      <c r="C36" s="4">
        <f>(ki($D$6,$D$5,CompProps!$D$5,CompProps!D33,CompProps!C33,CompProps!E33,CompProps!$B$6))</f>
        <v>1.016508815345988E-05</v>
      </c>
      <c r="D36" s="3">
        <f t="shared" si="0"/>
        <v>-1.0000101651914834</v>
      </c>
      <c r="E36" s="3">
        <f t="shared" si="1"/>
        <v>-0.03489892637696755</v>
      </c>
      <c r="F36">
        <f t="shared" si="2"/>
        <v>3.5475426919140054E-07</v>
      </c>
      <c r="G36">
        <f t="shared" si="3"/>
        <v>0.03489928113123674</v>
      </c>
    </row>
    <row r="37" spans="1:7" ht="12.75">
      <c r="A37" t="str">
        <f>CompProps!A34</f>
        <v>C18</v>
      </c>
      <c r="B37" s="25">
        <f>'ResOil-SEP-Stage1'!G37</f>
        <v>0.025992402098510583</v>
      </c>
      <c r="C37" s="4">
        <f>(ki($D$6,$D$5,CompProps!$D$5,CompProps!D34,CompProps!C34,CompProps!E34,CompProps!$B$6))</f>
        <v>4.768661131445941E-06</v>
      </c>
      <c r="D37" s="3">
        <f t="shared" si="0"/>
        <v>-1.0000047686838716</v>
      </c>
      <c r="E37" s="3">
        <f t="shared" si="1"/>
        <v>-0.03247850392972178</v>
      </c>
      <c r="F37">
        <f t="shared" si="2"/>
        <v>1.5487971786606909E-07</v>
      </c>
      <c r="G37">
        <f t="shared" si="3"/>
        <v>0.032478658809439634</v>
      </c>
    </row>
    <row r="38" spans="1:7" ht="12.75">
      <c r="A38" t="str">
        <f>CompProps!A35</f>
        <v>C19</v>
      </c>
      <c r="B38" s="25">
        <f>'ResOil-SEP-Stage1'!G38</f>
        <v>0.02409061748221249</v>
      </c>
      <c r="C38" s="4">
        <f>(ki($D$6,$D$5,CompProps!$D$5,CompProps!D35,CompProps!C35,CompProps!E35,CompProps!$B$6))</f>
        <v>2.275135595003928E-06</v>
      </c>
      <c r="D38" s="3">
        <f t="shared" si="0"/>
        <v>-1.0000022751407713</v>
      </c>
      <c r="E38" s="3">
        <f t="shared" si="1"/>
        <v>-0.030102244858978885</v>
      </c>
      <c r="F38">
        <f t="shared" si="2"/>
        <v>6.848684458504478E-08</v>
      </c>
      <c r="G38">
        <f t="shared" si="3"/>
        <v>0.030102313345823476</v>
      </c>
    </row>
    <row r="39" spans="1:7" ht="12.75">
      <c r="A39" t="str">
        <f>CompProps!A36</f>
        <v>C20</v>
      </c>
      <c r="B39" s="25">
        <f>'ResOil-SEP-Stage1'!G39</f>
        <v>0.022247628437261524</v>
      </c>
      <c r="C39" s="4">
        <f>(ki($D$6,$D$5,CompProps!$D$5,CompProps!D36,CompProps!C36,CompProps!E36,CompProps!$B$6))</f>
        <v>1.1029735852863887E-06</v>
      </c>
      <c r="D39" s="3">
        <f t="shared" si="0"/>
        <v>-1.0000011029748017</v>
      </c>
      <c r="E39" s="3">
        <f t="shared" si="1"/>
        <v>-0.02779939286077988</v>
      </c>
      <c r="F39">
        <f t="shared" si="2"/>
        <v>3.0662029831848194E-08</v>
      </c>
      <c r="G39">
        <f t="shared" si="3"/>
        <v>0.027799423522809705</v>
      </c>
    </row>
    <row r="40" spans="1:7" ht="12.75">
      <c r="A40" t="str">
        <f>CompProps!A37</f>
        <v>C21</v>
      </c>
      <c r="B40" s="25">
        <f>'ResOil-SEP-Stage1'!G40</f>
        <v>0.020471197916042072</v>
      </c>
      <c r="C40" s="4">
        <f>(ki($D$6,$D$5,CompProps!$D$5,CompProps!D37,CompProps!C37,CompProps!E37,CompProps!$B$6))</f>
        <v>5.429210262694638E-07</v>
      </c>
      <c r="D40" s="3">
        <f t="shared" si="0"/>
        <v>-1.000000542921321</v>
      </c>
      <c r="E40" s="3">
        <f t="shared" si="1"/>
        <v>-0.025579682484247353</v>
      </c>
      <c r="F40">
        <f t="shared" si="2"/>
        <v>1.3887755005948801E-08</v>
      </c>
      <c r="G40">
        <f t="shared" si="3"/>
        <v>0.025579696372002362</v>
      </c>
    </row>
    <row r="41" spans="1:7" ht="12.75">
      <c r="A41" t="str">
        <f>CompProps!A38</f>
        <v>C22</v>
      </c>
      <c r="B41" s="25">
        <f>'ResOil-SEP-Stage1'!G41</f>
        <v>0.01879561772228644</v>
      </c>
      <c r="C41" s="4">
        <f>(ki($D$6,$D$5,CompProps!$D$5,CompProps!D38,CompProps!C38,CompProps!E38,CompProps!$B$6))</f>
        <v>2.711194552825349E-07</v>
      </c>
      <c r="D41" s="3">
        <f t="shared" si="0"/>
        <v>-1.0000002711195288</v>
      </c>
      <c r="E41" s="3">
        <f t="shared" si="1"/>
        <v>-0.023485977649764563</v>
      </c>
      <c r="F41">
        <f t="shared" si="2"/>
        <v>6.367507193537041E-09</v>
      </c>
      <c r="G41">
        <f t="shared" si="3"/>
        <v>0.02348598401727176</v>
      </c>
    </row>
    <row r="42" spans="1:7" ht="12.75">
      <c r="A42" t="str">
        <f>CompProps!A39</f>
        <v>C23</v>
      </c>
      <c r="B42" s="25">
        <f>'ResOil-SEP-Stage1'!G42</f>
        <v>0.017200848400455288</v>
      </c>
      <c r="C42" s="4">
        <f>(ki($D$6,$D$5,CompProps!$D$5,CompProps!D39,CompProps!C39,CompProps!E39,CompProps!$B$6))</f>
        <v>1.373077286918493E-07</v>
      </c>
      <c r="D42" s="3">
        <f t="shared" si="0"/>
        <v>-1.0000001373077476</v>
      </c>
      <c r="E42" s="3">
        <f t="shared" si="1"/>
        <v>-0.021493244574659766</v>
      </c>
      <c r="F42">
        <f t="shared" si="2"/>
        <v>2.951188999986004E-09</v>
      </c>
      <c r="G42">
        <f t="shared" si="3"/>
        <v>0.021493247525848767</v>
      </c>
    </row>
    <row r="43" spans="1:7" ht="12.75">
      <c r="A43" t="str">
        <f>CompProps!A40</f>
        <v>C24</v>
      </c>
      <c r="B43" s="25">
        <f>'ResOil-SEP-Stage1'!G43</f>
        <v>0.015697160505270685</v>
      </c>
      <c r="C43" s="4">
        <f>(ki($D$6,$D$5,CompProps!$D$5,CompProps!D40,CompProps!C40,CompProps!E40,CompProps!$B$6))</f>
        <v>7.046341980506833E-08</v>
      </c>
      <c r="D43" s="3">
        <f t="shared" si="0"/>
        <v>-1.0000000704634247</v>
      </c>
      <c r="E43" s="3">
        <f t="shared" si="1"/>
        <v>-0.019614319607541137</v>
      </c>
      <c r="F43">
        <f t="shared" si="2"/>
        <v>1.3820921340838923E-09</v>
      </c>
      <c r="G43">
        <f t="shared" si="3"/>
        <v>0.01961432098963327</v>
      </c>
    </row>
    <row r="44" spans="1:7" ht="12.75">
      <c r="A44" t="str">
        <f>CompProps!A41</f>
        <v>C25</v>
      </c>
      <c r="B44" s="25">
        <f>'ResOil-SEP-Stage1'!G44</f>
        <v>0.014317351280855135</v>
      </c>
      <c r="C44" s="4">
        <f>(ki($D$6,$D$5,CompProps!$D$5,CompProps!D41,CompProps!C41,CompProps!E41,CompProps!$B$6))</f>
        <v>3.6626922558965535E-08</v>
      </c>
      <c r="D44" s="3">
        <f t="shared" si="0"/>
        <v>-1.000000036626924</v>
      </c>
      <c r="E44" s="3">
        <f t="shared" si="1"/>
        <v>-0.0178901856635278</v>
      </c>
      <c r="F44">
        <f t="shared" si="2"/>
        <v>6.55262468863796E-10</v>
      </c>
      <c r="G44">
        <f t="shared" si="3"/>
        <v>0.01789018631879027</v>
      </c>
    </row>
    <row r="45" spans="1:7" ht="12.75">
      <c r="A45" t="str">
        <f>CompProps!A42</f>
        <v>C26</v>
      </c>
      <c r="B45" s="25">
        <f>'ResOil-SEP-Stage1'!G45</f>
        <v>0.013006135810300218</v>
      </c>
      <c r="C45" s="4">
        <f>(ki($D$6,$D$5,CompProps!$D$5,CompProps!D42,CompProps!C42,CompProps!E42,CompProps!$B$6))</f>
        <v>1.9276487576710465E-08</v>
      </c>
      <c r="D45" s="3">
        <f t="shared" si="0"/>
        <v>-1.000000019276488</v>
      </c>
      <c r="E45" s="3">
        <f t="shared" si="1"/>
        <v>-0.016251762277220527</v>
      </c>
      <c r="F45">
        <f t="shared" si="2"/>
        <v>3.1327689967537154E-10</v>
      </c>
      <c r="G45">
        <f t="shared" si="3"/>
        <v>0.016251762590497428</v>
      </c>
    </row>
    <row r="46" spans="1:7" ht="12.75">
      <c r="A46" t="str">
        <f>CompProps!A43</f>
        <v>C27</v>
      </c>
      <c r="B46" s="25">
        <f>'ResOil-SEP-Stage1'!G46</f>
        <v>0.011813474109336102</v>
      </c>
      <c r="C46" s="4">
        <f>(ki($D$6,$D$5,CompProps!$D$5,CompProps!D43,CompProps!C43,CompProps!E43,CompProps!$B$6))</f>
        <v>1.0264666135805586E-08</v>
      </c>
      <c r="D46" s="3">
        <f t="shared" si="0"/>
        <v>-1.0000000102646662</v>
      </c>
      <c r="E46" s="3">
        <f t="shared" si="1"/>
        <v>-0.014761477033241462</v>
      </c>
      <c r="F46">
        <f t="shared" si="2"/>
        <v>1.5152163497290454E-10</v>
      </c>
      <c r="G46">
        <f t="shared" si="3"/>
        <v>0.014761477184763097</v>
      </c>
    </row>
    <row r="47" spans="1:7" ht="12.75">
      <c r="A47" t="str">
        <f>CompProps!A44</f>
        <v>C28</v>
      </c>
      <c r="B47" s="25">
        <f>'ResOil-SEP-Stage1'!G47</f>
        <v>0.010718018385222147</v>
      </c>
      <c r="C47" s="4">
        <f>(ki($D$6,$D$5,CompProps!$D$5,CompProps!D44,CompProps!C44,CompProps!E44,CompProps!$B$6))</f>
        <v>5.529959819776455E-09</v>
      </c>
      <c r="D47" s="3">
        <f t="shared" si="0"/>
        <v>-1.0000000055299598</v>
      </c>
      <c r="E47" s="3">
        <f t="shared" si="1"/>
        <v>-0.013392655006228084</v>
      </c>
      <c r="F47">
        <f t="shared" si="2"/>
        <v>7.406084447412279E-11</v>
      </c>
      <c r="G47">
        <f t="shared" si="3"/>
        <v>0.013392655080288928</v>
      </c>
    </row>
    <row r="48" spans="1:7" ht="12.75">
      <c r="A48" t="str">
        <f>CompProps!A45</f>
        <v>C29</v>
      </c>
      <c r="B48" s="25">
        <f>'ResOil-SEP-Stage1'!G48</f>
        <v>0.039435226374268974</v>
      </c>
      <c r="C48" s="4">
        <f>(ki($D$6,$D$5,CompProps!$D$5,CompProps!D45,CompProps!C45,CompProps!E45,CompProps!$B$6))</f>
        <v>3.0120540035290273E-09</v>
      </c>
      <c r="D48" s="3">
        <f t="shared" si="0"/>
        <v>-1.0000000030120542</v>
      </c>
      <c r="E48" s="3">
        <f t="shared" si="1"/>
        <v>-0.04927612218998881</v>
      </c>
      <c r="F48">
        <f t="shared" si="2"/>
        <v>1.4842234156779747E-10</v>
      </c>
      <c r="G48">
        <f t="shared" si="3"/>
        <v>0.04927612233841116</v>
      </c>
    </row>
    <row r="49" spans="1:7" ht="12.75">
      <c r="A49" t="str">
        <f>CompProps!A46</f>
        <v>C30+</v>
      </c>
      <c r="B49" s="25">
        <f>'ResOil-SEP-Stage1'!G49</f>
        <v>0.057836273951879145</v>
      </c>
      <c r="C49" s="4">
        <f>(ki($D$6,$D$5,CompProps!$D$5,CompProps!D46,CompProps!C46,CompProps!E46,CompProps!$B$6))</f>
        <v>1.524593463888552E-11</v>
      </c>
      <c r="D49" s="3">
        <f t="shared" si="0"/>
        <v>-1.000000000015246</v>
      </c>
      <c r="E49" s="3">
        <f t="shared" si="1"/>
        <v>-0.07226907450436429</v>
      </c>
      <c r="F49">
        <f t="shared" si="2"/>
        <v>1.101809586323084E-12</v>
      </c>
      <c r="G49">
        <f t="shared" si="3"/>
        <v>0.0722690745054661</v>
      </c>
    </row>
    <row r="51" spans="1:7" ht="12.75">
      <c r="A51" t="s">
        <v>76</v>
      </c>
      <c r="B51" s="5">
        <f>SUMPRODUCT(B16:B49,CompProps!$B13:$B46)/SUM(B16:B49)</f>
        <v>170.65068360052797</v>
      </c>
      <c r="F51" s="5">
        <f>SUMPRODUCT(F16:F49,CompProps!$B13:$B46)/SUM(F16:F49)</f>
        <v>29.693293364255464</v>
      </c>
      <c r="G51" s="5">
        <f>SUMPRODUCT(G16:G49,CompProps!$B13:$B46)/SUM(G16:G49)</f>
        <v>205.82599670407538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I5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</cols>
  <sheetData>
    <row r="1" spans="1:2" ht="12.75">
      <c r="A1" s="12" t="s">
        <v>107</v>
      </c>
      <c r="B1" s="2" t="s">
        <v>121</v>
      </c>
    </row>
    <row r="2" ht="12.75">
      <c r="A2" s="2" t="s">
        <v>116</v>
      </c>
    </row>
    <row r="3" ht="12.75">
      <c r="A3" s="2" t="s">
        <v>117</v>
      </c>
    </row>
    <row r="4" ht="13.5" thickBot="1"/>
    <row r="5" spans="1:5" ht="13.5" thickBot="1">
      <c r="A5" t="s">
        <v>67</v>
      </c>
      <c r="B5" s="31">
        <v>50</v>
      </c>
      <c r="C5" t="s">
        <v>20</v>
      </c>
      <c r="D5">
        <f>B5+273.15</f>
        <v>323.15</v>
      </c>
      <c r="E5" t="s">
        <v>16</v>
      </c>
    </row>
    <row r="6" spans="1:5" ht="13.5" thickBot="1">
      <c r="A6" t="s">
        <v>68</v>
      </c>
      <c r="B6" s="31">
        <v>50</v>
      </c>
      <c r="C6" t="s">
        <v>21</v>
      </c>
      <c r="D6">
        <f>B6*100</f>
        <v>5000</v>
      </c>
      <c r="E6" t="s">
        <v>17</v>
      </c>
    </row>
    <row r="7" spans="1:2" ht="12.75">
      <c r="A7" t="s">
        <v>23</v>
      </c>
      <c r="B7" s="4">
        <f>1-(B6/CompProps!B5)^CompProps!B6</f>
        <v>0.837569835247977</v>
      </c>
    </row>
    <row r="8" spans="1:4" ht="12.75">
      <c r="A8" t="s">
        <v>27</v>
      </c>
      <c r="B8" s="4">
        <f>1/(1-C13)</f>
        <v>-0.060332328293060476</v>
      </c>
      <c r="D8" s="2"/>
    </row>
    <row r="9" spans="1:9" ht="12.75">
      <c r="A9" t="s">
        <v>28</v>
      </c>
      <c r="B9" s="4">
        <f>1/(1-C12)</f>
        <v>1.0000000013694061</v>
      </c>
      <c r="D9" s="2"/>
      <c r="I9" s="4"/>
    </row>
    <row r="10" spans="1:9" ht="12.75">
      <c r="A10" t="s">
        <v>29</v>
      </c>
      <c r="B10" s="9">
        <v>0.901811690762105</v>
      </c>
      <c r="D10" s="2"/>
      <c r="I10" s="4"/>
    </row>
    <row r="11" spans="2:5" ht="12.75">
      <c r="B11" s="30"/>
      <c r="E11" t="s">
        <v>33</v>
      </c>
    </row>
    <row r="12" spans="2:7" ht="12.75">
      <c r="B12" s="30"/>
      <c r="C12" s="4">
        <f>MIN($C$16:$C$49)</f>
        <v>1.369406124853223E-09</v>
      </c>
      <c r="D12" t="s">
        <v>25</v>
      </c>
      <c r="E12" s="8">
        <f>SUM(E16:E49)</f>
        <v>-7.695885425101565E-07</v>
      </c>
      <c r="F12" s="6">
        <f>SUM(F16:F49)</f>
        <v>1.0000008880762075</v>
      </c>
      <c r="G12" s="6">
        <f>SUM(G16:G49)</f>
        <v>1.00000165766475</v>
      </c>
    </row>
    <row r="13" spans="2:4" ht="12.75">
      <c r="B13" s="26" t="s">
        <v>118</v>
      </c>
      <c r="C13" s="4">
        <f>MAX($C$16:$C$49)</f>
        <v>17.57486174149559</v>
      </c>
      <c r="D13" t="s">
        <v>26</v>
      </c>
    </row>
    <row r="14" spans="1:7" s="1" customFormat="1" ht="12.75">
      <c r="A14" s="1" t="str">
        <f>CompProps!A11</f>
        <v>Component</v>
      </c>
      <c r="B14" s="1" t="s">
        <v>32</v>
      </c>
      <c r="C14" s="1" t="s">
        <v>24</v>
      </c>
      <c r="D14" s="1" t="s">
        <v>30</v>
      </c>
      <c r="E14" s="1" t="s">
        <v>31</v>
      </c>
      <c r="F14" s="1" t="s">
        <v>34</v>
      </c>
      <c r="G14" s="1" t="s">
        <v>35</v>
      </c>
    </row>
    <row r="15" s="1" customFormat="1" ht="12.75"/>
    <row r="16" spans="1:7" ht="12.75">
      <c r="A16" t="str">
        <f>CompProps!A13</f>
        <v>N2</v>
      </c>
      <c r="B16" s="25">
        <f>'Reservoir-Flash'!F16</f>
        <v>0.0032214395022146245</v>
      </c>
      <c r="C16" s="4">
        <f>(ki($D$6,$D$5,CompProps!$D$5,CompProps!D13,CompProps!C13,CompProps!E13,CompProps!$B$6))</f>
        <v>17.57486174149559</v>
      </c>
      <c r="D16" s="3">
        <f aca="true" t="shared" si="0" ref="D16:D49">IF(C16=1,0,1/(C16-1))</f>
        <v>0.060332328293060476</v>
      </c>
      <c r="E16" s="3">
        <f aca="true" t="shared" si="1" ref="E16:E49">IF(C16=1,0,B16/(D16+$B$10))</f>
        <v>0.0033481884607858485</v>
      </c>
      <c r="F16">
        <f aca="true" t="shared" si="2" ref="F16:F49">G16*C16</f>
        <v>0.0035501924661890173</v>
      </c>
      <c r="G16">
        <f aca="true" t="shared" si="3" ref="G16:G49">B16/($B$10*(C16-1)+1)</f>
        <v>0.00020200400540316868</v>
      </c>
    </row>
    <row r="17" spans="1:7" ht="12.75">
      <c r="A17" t="str">
        <f>CompProps!A14</f>
        <v>CO2</v>
      </c>
      <c r="B17" s="25">
        <f>'Reservoir-Flash'!F17</f>
        <v>0.024265013238683762</v>
      </c>
      <c r="C17" s="4">
        <f>(ki($D$6,$D$5,CompProps!$D$5,CompProps!D14,CompProps!C14,CompProps!E14,CompProps!$B$6))</f>
        <v>2.7106637753619873</v>
      </c>
      <c r="D17" s="3">
        <f t="shared" si="0"/>
        <v>0.5845684081247313</v>
      </c>
      <c r="E17" s="3">
        <f t="shared" si="1"/>
        <v>0.016324904549553678</v>
      </c>
      <c r="F17">
        <f t="shared" si="2"/>
        <v>0.02586792801487446</v>
      </c>
      <c r="G17">
        <f t="shared" si="3"/>
        <v>0.00954302346532078</v>
      </c>
    </row>
    <row r="18" spans="1:7" ht="12.75">
      <c r="A18" t="str">
        <f>CompProps!A15</f>
        <v>C1</v>
      </c>
      <c r="B18" s="25">
        <f>'Reservoir-Flash'!F18</f>
        <v>0.7555529579760748</v>
      </c>
      <c r="C18" s="4">
        <f>(ki($D$6,$D$5,CompProps!$D$5,CompProps!D15,CompProps!C15,CompProps!E15,CompProps!$B$6))</f>
        <v>8.525346433278523</v>
      </c>
      <c r="D18" s="3">
        <f t="shared" si="0"/>
        <v>0.13288424777068183</v>
      </c>
      <c r="E18" s="3">
        <f t="shared" si="1"/>
        <v>0.7302173806224266</v>
      </c>
      <c r="F18">
        <f t="shared" si="2"/>
        <v>0.8272517679555154</v>
      </c>
      <c r="G18">
        <f t="shared" si="3"/>
        <v>0.0970343873330888</v>
      </c>
    </row>
    <row r="19" spans="1:7" ht="12.75">
      <c r="A19" t="str">
        <f>CompProps!A16</f>
        <v>C2</v>
      </c>
      <c r="B19" s="25">
        <f>'Reservoir-Flash'!F19</f>
        <v>0.07914058401409763</v>
      </c>
      <c r="C19" s="4">
        <f>(ki($D$6,$D$5,CompProps!$D$5,CompProps!D16,CompProps!C16,CompProps!E16,CompProps!$B$6))</f>
        <v>1.8190762617101792</v>
      </c>
      <c r="D19" s="3">
        <f t="shared" si="0"/>
        <v>1.2208875372753003</v>
      </c>
      <c r="E19" s="3">
        <f t="shared" si="1"/>
        <v>0.03728299467431805</v>
      </c>
      <c r="F19">
        <f t="shared" si="2"/>
        <v>0.08280133822449436</v>
      </c>
      <c r="G19">
        <f t="shared" si="3"/>
        <v>0.0455183435501763</v>
      </c>
    </row>
    <row r="20" spans="1:7" ht="12.75">
      <c r="A20" t="str">
        <f>CompProps!A17</f>
        <v>C3</v>
      </c>
      <c r="B20" s="25">
        <f>'Reservoir-Flash'!F20</f>
        <v>0.03538705656308482</v>
      </c>
      <c r="C20" s="4">
        <f>(ki($D$6,$D$5,CompProps!$D$5,CompProps!D17,CompProps!C17,CompProps!E17,CompProps!$B$6))</f>
        <v>0.5841076007556794</v>
      </c>
      <c r="D20" s="3">
        <f t="shared" si="0"/>
        <v>-2.404468083131615</v>
      </c>
      <c r="E20" s="3">
        <f t="shared" si="1"/>
        <v>-0.023549666272862056</v>
      </c>
      <c r="F20">
        <f t="shared" si="2"/>
        <v>0.033074754648635823</v>
      </c>
      <c r="G20">
        <f t="shared" si="3"/>
        <v>0.05662442092149788</v>
      </c>
    </row>
    <row r="21" spans="1:7" ht="12.75">
      <c r="A21" t="str">
        <f>CompProps!A18</f>
        <v>I-C4</v>
      </c>
      <c r="B21" s="25">
        <f>'Reservoir-Flash'!F21</f>
        <v>0.006970673341782324</v>
      </c>
      <c r="C21" s="4">
        <f>(ki($D$6,$D$5,CompProps!$D$5,CompProps!D18,CompProps!C18,CompProps!E18,CompProps!$B$6))</f>
        <v>0.2680069205305163</v>
      </c>
      <c r="D21" s="3">
        <f t="shared" si="0"/>
        <v>-1.366133134379844</v>
      </c>
      <c r="E21" s="3">
        <f t="shared" si="1"/>
        <v>-0.015012602664806187</v>
      </c>
      <c r="F21">
        <f t="shared" si="2"/>
        <v>0.005496611268864688</v>
      </c>
      <c r="G21">
        <f t="shared" si="3"/>
        <v>0.020509213933670875</v>
      </c>
    </row>
    <row r="22" spans="1:7" ht="12.75">
      <c r="A22" t="str">
        <f>CompProps!A19</f>
        <v>N-C4</v>
      </c>
      <c r="B22" s="25">
        <f>'Reservoir-Flash'!F22</f>
        <v>0.0141614431144824</v>
      </c>
      <c r="C22" s="4">
        <f>(ki($D$6,$D$5,CompProps!$D$5,CompProps!D19,CompProps!C19,CompProps!E19,CompProps!$B$6))</f>
        <v>0.20463135624339313</v>
      </c>
      <c r="D22" s="3">
        <f t="shared" si="0"/>
        <v>-1.2572786315498916</v>
      </c>
      <c r="E22" s="3">
        <f t="shared" si="1"/>
        <v>-0.039838987791938625</v>
      </c>
      <c r="F22">
        <f t="shared" si="2"/>
        <v>0.010249720261442809</v>
      </c>
      <c r="G22">
        <f t="shared" si="3"/>
        <v>0.05008870805338143</v>
      </c>
    </row>
    <row r="23" spans="1:7" ht="12.75">
      <c r="A23" t="str">
        <f>CompProps!A20</f>
        <v>I-C5</v>
      </c>
      <c r="B23" s="25">
        <f>'Reservoir-Flash'!F23</f>
        <v>0.006140693310213683</v>
      </c>
      <c r="C23" s="4">
        <f>(ki($D$6,$D$5,CompProps!$D$5,CompProps!D20,CompProps!C20,CompProps!E20,CompProps!$B$6))</f>
        <v>0.09749094935206323</v>
      </c>
      <c r="D23" s="3">
        <f t="shared" si="0"/>
        <v>-1.108022129287315</v>
      </c>
      <c r="E23" s="3">
        <f t="shared" si="1"/>
        <v>-0.029778770435343226</v>
      </c>
      <c r="F23">
        <f t="shared" si="2"/>
        <v>0.003216766189983915</v>
      </c>
      <c r="G23">
        <f t="shared" si="3"/>
        <v>0.032995536625327136</v>
      </c>
    </row>
    <row r="24" spans="1:7" ht="12.75">
      <c r="A24" t="str">
        <f>CompProps!A21</f>
        <v>N-C5</v>
      </c>
      <c r="B24" s="25">
        <f>'Reservoir-Flash'!F24</f>
        <v>0.006493678280603317</v>
      </c>
      <c r="C24" s="4">
        <f>(ki($D$6,$D$5,CompProps!$D$5,CompProps!D21,CompProps!C21,CompProps!E21,CompProps!$B$6))</f>
        <v>0.07911171513709687</v>
      </c>
      <c r="D24" s="3">
        <f t="shared" si="0"/>
        <v>-1.0859080481720698</v>
      </c>
      <c r="E24" s="3">
        <f t="shared" si="1"/>
        <v>-0.03527325783063987</v>
      </c>
      <c r="F24">
        <f t="shared" si="2"/>
        <v>0.003030256732900445</v>
      </c>
      <c r="G24">
        <f t="shared" si="3"/>
        <v>0.03830351456354034</v>
      </c>
    </row>
    <row r="25" spans="1:7" ht="12.75">
      <c r="A25" t="str">
        <f>CompProps!A22</f>
        <v>C6</v>
      </c>
      <c r="B25" s="25">
        <f>'Reservoir-Flash'!F25</f>
        <v>0.010185674995294223</v>
      </c>
      <c r="C25" s="4">
        <f>(ki($D$6,$D$5,CompProps!$D$5,CompProps!D22,CompProps!C22,CompProps!E22,CompProps!$B$6))</f>
        <v>0.03842194719495825</v>
      </c>
      <c r="D25" s="3">
        <f t="shared" si="0"/>
        <v>-1.0399571798491831</v>
      </c>
      <c r="E25" s="3">
        <f t="shared" si="1"/>
        <v>-0.07373150627360565</v>
      </c>
      <c r="F25">
        <f t="shared" si="2"/>
        <v>0.002946103056725627</v>
      </c>
      <c r="G25">
        <f t="shared" si="3"/>
        <v>0.0766776093303313</v>
      </c>
    </row>
    <row r="26" spans="1:7" ht="12.75">
      <c r="A26" t="str">
        <f>CompProps!A23</f>
        <v>C7</v>
      </c>
      <c r="B26" s="25">
        <f>'Reservoir-Flash'!F26</f>
        <v>0.009284414132347719</v>
      </c>
      <c r="C26" s="4">
        <f>(ki($D$6,$D$5,CompProps!$D$5,CompProps!D23,CompProps!C23,CompProps!E23,CompProps!$B$6))</f>
        <v>0.017017210649942355</v>
      </c>
      <c r="D26" s="3">
        <f t="shared" si="0"/>
        <v>-1.0173118093564935</v>
      </c>
      <c r="E26" s="3">
        <f t="shared" si="1"/>
        <v>-0.08038445540434969</v>
      </c>
      <c r="F26">
        <f t="shared" si="2"/>
        <v>0.0013916003671856519</v>
      </c>
      <c r="G26">
        <f t="shared" si="3"/>
        <v>0.08177605577153538</v>
      </c>
    </row>
    <row r="27" spans="1:7" ht="12.75">
      <c r="A27" t="str">
        <f>CompProps!A24</f>
        <v>C8</v>
      </c>
      <c r="B27" s="25">
        <f>'Reservoir-Flash'!F27</f>
        <v>0.008220709507987674</v>
      </c>
      <c r="C27" s="4">
        <f>(ki($D$6,$D$5,CompProps!$D$5,CompProps!D24,CompProps!C24,CompProps!E24,CompProps!$B$6))</f>
        <v>0.008335996317733345</v>
      </c>
      <c r="D27" s="3">
        <f t="shared" si="0"/>
        <v>-1.0084060692803005</v>
      </c>
      <c r="E27" s="3">
        <f t="shared" si="1"/>
        <v>-0.07712141692898382</v>
      </c>
      <c r="F27">
        <f t="shared" si="2"/>
        <v>0.0006482879736999811</v>
      </c>
      <c r="G27">
        <f t="shared" si="3"/>
        <v>0.07776970490268381</v>
      </c>
    </row>
    <row r="28" spans="1:7" ht="12.75">
      <c r="A28" t="str">
        <f>CompProps!A25</f>
        <v>C9</v>
      </c>
      <c r="B28" s="25">
        <f>'Reservoir-Flash'!F28</f>
        <v>0.006958191874353306</v>
      </c>
      <c r="C28" s="4">
        <f>(ki($D$6,$D$5,CompProps!$D$5,CompProps!D25,CompProps!C25,CompProps!E25,CompProps!$B$6))</f>
        <v>0.003989390794141437</v>
      </c>
      <c r="D28" s="3">
        <f t="shared" si="0"/>
        <v>-1.0040053697794666</v>
      </c>
      <c r="E28" s="3">
        <f t="shared" si="1"/>
        <v>-0.06808828042261969</v>
      </c>
      <c r="F28">
        <f t="shared" si="2"/>
        <v>0.00027271874074061975</v>
      </c>
      <c r="G28">
        <f t="shared" si="3"/>
        <v>0.06836099916336022</v>
      </c>
    </row>
    <row r="29" spans="1:7" ht="12.75">
      <c r="A29" t="str">
        <f>CompProps!A26</f>
        <v>C10</v>
      </c>
      <c r="B29" s="25">
        <f>'Reservoir-Flash'!F29</f>
        <v>0.005790181182154373</v>
      </c>
      <c r="C29" s="4">
        <f>(ki($D$6,$D$5,CompProps!$D$5,CompProps!D26,CompProps!C26,CompProps!E26,CompProps!$B$6))</f>
        <v>0.0019820186079920104</v>
      </c>
      <c r="D29" s="3">
        <f t="shared" si="0"/>
        <v>-1.0019859548073748</v>
      </c>
      <c r="E29" s="3">
        <f t="shared" si="1"/>
        <v>-0.05780108531206904</v>
      </c>
      <c r="F29">
        <f t="shared" si="2"/>
        <v>0.00011479034324698794</v>
      </c>
      <c r="G29">
        <f t="shared" si="3"/>
        <v>0.05791587565531608</v>
      </c>
    </row>
    <row r="30" spans="1:7" ht="12.75">
      <c r="A30" t="str">
        <f>CompProps!A27</f>
        <v>C11</v>
      </c>
      <c r="B30" s="25">
        <f>'Reservoir-Flash'!F30</f>
        <v>0.0048368993239631675</v>
      </c>
      <c r="C30" s="4">
        <f>(ki($D$6,$D$5,CompProps!$D$5,CompProps!D27,CompProps!C27,CompProps!E27,CompProps!$B$6))</f>
        <v>0.0010089998764586151</v>
      </c>
      <c r="D30" s="3">
        <f t="shared" si="0"/>
        <v>-1.0010100189854902</v>
      </c>
      <c r="E30" s="3">
        <f t="shared" si="1"/>
        <v>-0.048759887495996176</v>
      </c>
      <c r="F30">
        <f t="shared" si="2"/>
        <v>4.9248412101322156E-05</v>
      </c>
      <c r="G30">
        <f t="shared" si="3"/>
        <v>0.048809135908097524</v>
      </c>
    </row>
    <row r="31" spans="1:7" ht="12.75">
      <c r="A31" t="str">
        <f>CompProps!A28</f>
        <v>C12</v>
      </c>
      <c r="B31" s="25">
        <f>'Reservoir-Flash'!F31</f>
        <v>0.004030612885592059</v>
      </c>
      <c r="C31" s="4">
        <f>(ki($D$6,$D$5,CompProps!$D$5,CompProps!D28,CompProps!C28,CompProps!E28,CompProps!$B$6))</f>
        <v>0.000524925012241393</v>
      </c>
      <c r="D31" s="3">
        <f t="shared" si="0"/>
        <v>-1.000525200703227</v>
      </c>
      <c r="E31" s="3">
        <f t="shared" si="1"/>
        <v>-0.0408314210283489</v>
      </c>
      <c r="F31">
        <f t="shared" si="2"/>
        <v>2.1444691037845077E-05</v>
      </c>
      <c r="G31">
        <f t="shared" si="3"/>
        <v>0.040852865719386754</v>
      </c>
    </row>
    <row r="32" spans="1:7" ht="12.75">
      <c r="A32" t="str">
        <f>CompProps!A29</f>
        <v>C13</v>
      </c>
      <c r="B32" s="25">
        <f>'Reservoir-Flash'!F32</f>
        <v>0.0033513833061166137</v>
      </c>
      <c r="C32" s="4">
        <f>(ki($D$6,$D$5,CompProps!$D$5,CompProps!D29,CompProps!C29,CompProps!E29,CompProps!$B$6))</f>
        <v>0.00027848231793474053</v>
      </c>
      <c r="D32" s="3">
        <f t="shared" si="0"/>
        <v>-1.000278559891939</v>
      </c>
      <c r="E32" s="3">
        <f t="shared" si="1"/>
        <v>-0.0340356440265977</v>
      </c>
      <c r="F32">
        <f t="shared" si="2"/>
        <v>9.480965322127792E-06</v>
      </c>
      <c r="G32">
        <f t="shared" si="3"/>
        <v>0.034045124991919806</v>
      </c>
    </row>
    <row r="33" spans="1:7" ht="12.75">
      <c r="A33" t="str">
        <f>CompProps!A30</f>
        <v>C14</v>
      </c>
      <c r="B33" s="25">
        <f>'Reservoir-Flash'!F33</f>
        <v>0.0027808456667904606</v>
      </c>
      <c r="C33" s="4">
        <f>(ki($D$6,$D$5,CompProps!$D$5,CompProps!D30,CompProps!C30,CompProps!E30,CompProps!$B$6))</f>
        <v>0.00015039391375119441</v>
      </c>
      <c r="D33" s="3">
        <f t="shared" si="0"/>
        <v>-1.0001504165354826</v>
      </c>
      <c r="E33" s="3">
        <f t="shared" si="1"/>
        <v>-0.02827823570948988</v>
      </c>
      <c r="F33">
        <f t="shared" si="2"/>
        <v>4.253514244983465E-06</v>
      </c>
      <c r="G33">
        <f t="shared" si="3"/>
        <v>0.02828248922373485</v>
      </c>
    </row>
    <row r="34" spans="1:7" ht="12.75">
      <c r="A34" t="str">
        <f>CompProps!A31</f>
        <v>C15</v>
      </c>
      <c r="B34" s="25">
        <f>'Reservoir-Flash'!F34</f>
        <v>0.002302986035389378</v>
      </c>
      <c r="C34" s="4">
        <f>(ki($D$6,$D$5,CompProps!$D$5,CompProps!D31,CompProps!C31,CompProps!E31,CompProps!$B$6))</f>
        <v>8.255959060407634E-05</v>
      </c>
      <c r="D34" s="3">
        <f t="shared" si="0"/>
        <v>-1.0000825664072528</v>
      </c>
      <c r="E34" s="3">
        <f t="shared" si="1"/>
        <v>-0.023435082065467374</v>
      </c>
      <c r="F34">
        <f t="shared" si="2"/>
        <v>1.934950529821497E-06</v>
      </c>
      <c r="G34">
        <f t="shared" si="3"/>
        <v>0.023437017015997166</v>
      </c>
    </row>
    <row r="35" spans="1:7" ht="12.75">
      <c r="A35" t="str">
        <f>CompProps!A32</f>
        <v>C16</v>
      </c>
      <c r="B35" s="25">
        <f>'Reservoir-Flash'!F35</f>
        <v>0.0019046818766654645</v>
      </c>
      <c r="C35" s="4">
        <f>(ki($D$6,$D$5,CompProps!$D$5,CompProps!D32,CompProps!C32,CompProps!E32,CompProps!$B$6))</f>
        <v>4.601393473442772E-05</v>
      </c>
      <c r="D35" s="3">
        <f t="shared" si="0"/>
        <v>-1.000046016052114</v>
      </c>
      <c r="E35" s="3">
        <f t="shared" si="1"/>
        <v>-0.019389168409743026</v>
      </c>
      <c r="F35">
        <f t="shared" si="2"/>
        <v>8.92212983990758E-07</v>
      </c>
      <c r="G35">
        <f t="shared" si="3"/>
        <v>0.01939006062272702</v>
      </c>
    </row>
    <row r="36" spans="1:7" ht="12.75">
      <c r="A36" t="str">
        <f>CompProps!A33</f>
        <v>C17</v>
      </c>
      <c r="B36" s="25">
        <f>'Reservoir-Flash'!F36</f>
        <v>0.0015723802140847635</v>
      </c>
      <c r="C36" s="4">
        <f>(ki($D$6,$D$5,CompProps!$D$5,CompProps!D33,CompProps!C33,CompProps!E33,CompProps!$B$6))</f>
        <v>2.6013961499098665E-05</v>
      </c>
      <c r="D36" s="3">
        <f t="shared" si="0"/>
        <v>-1.000026014638243</v>
      </c>
      <c r="E36" s="3">
        <f t="shared" si="1"/>
        <v>-0.016009683231824272</v>
      </c>
      <c r="F36">
        <f t="shared" si="2"/>
        <v>4.1648611765927183E-07</v>
      </c>
      <c r="G36">
        <f t="shared" si="3"/>
        <v>0.01601009971794193</v>
      </c>
    </row>
    <row r="37" spans="1:7" ht="12.75">
      <c r="A37" t="str">
        <f>CompProps!A34</f>
        <v>C18</v>
      </c>
      <c r="B37" s="25">
        <f>'Reservoir-Flash'!F37</f>
        <v>0.0012965473343011663</v>
      </c>
      <c r="C37" s="4">
        <f>(ki($D$6,$D$5,CompProps!$D$5,CompProps!D34,CompProps!C34,CompProps!E34,CompProps!$B$6))</f>
        <v>1.4903266076653587E-05</v>
      </c>
      <c r="D37" s="3">
        <f t="shared" si="0"/>
        <v>-1.0000149034881873</v>
      </c>
      <c r="E37" s="3">
        <f t="shared" si="1"/>
        <v>-0.013202697735741276</v>
      </c>
      <c r="F37">
        <f t="shared" si="2"/>
        <v>1.96766249745159E-07</v>
      </c>
      <c r="G37">
        <f t="shared" si="3"/>
        <v>0.013202894501991025</v>
      </c>
    </row>
    <row r="38" spans="1:7" ht="12.75">
      <c r="A38" t="str">
        <f>CompProps!A35</f>
        <v>C19</v>
      </c>
      <c r="B38" s="25">
        <f>'Reservoir-Flash'!F38</f>
        <v>0.0010677938478864534</v>
      </c>
      <c r="C38" s="4">
        <f>(ki($D$6,$D$5,CompProps!$D$5,CompProps!D35,CompProps!C35,CompProps!E35,CompProps!$B$6))</f>
        <v>8.646300916594734E-06</v>
      </c>
      <c r="D38" s="3">
        <f t="shared" si="0"/>
        <v>-1.0000086463756757</v>
      </c>
      <c r="E38" s="3">
        <f t="shared" si="1"/>
        <v>-0.01087400155345433</v>
      </c>
      <c r="F38">
        <f t="shared" si="2"/>
        <v>9.402070252997116E-08</v>
      </c>
      <c r="G38">
        <f t="shared" si="3"/>
        <v>0.010874095574156856</v>
      </c>
    </row>
    <row r="39" spans="1:7" ht="12.75">
      <c r="A39" t="str">
        <f>CompProps!A36</f>
        <v>C20</v>
      </c>
      <c r="B39" s="25">
        <f>'Reservoir-Flash'!F39</f>
        <v>0.0008786100797838048</v>
      </c>
      <c r="C39" s="4">
        <f>(ki($D$6,$D$5,CompProps!$D$5,CompProps!D36,CompProps!C36,CompProps!E36,CompProps!$B$6))</f>
        <v>5.076477844123419E-06</v>
      </c>
      <c r="D39" s="3">
        <f t="shared" si="0"/>
        <v>-1.0000050765036148</v>
      </c>
      <c r="E39" s="3">
        <f t="shared" si="1"/>
        <v>-0.008947752164251784</v>
      </c>
      <c r="F39">
        <f t="shared" si="2"/>
        <v>4.542329620688836E-08</v>
      </c>
      <c r="G39">
        <f t="shared" si="3"/>
        <v>0.008947797587547992</v>
      </c>
    </row>
    <row r="40" spans="1:7" ht="12.75">
      <c r="A40" t="str">
        <f>CompProps!A37</f>
        <v>C21</v>
      </c>
      <c r="B40" s="25">
        <f>'Reservoir-Flash'!F40</f>
        <v>0.0007221700690546743</v>
      </c>
      <c r="C40" s="4">
        <f>(ki($D$6,$D$5,CompProps!$D$5,CompProps!D37,CompProps!C37,CompProps!E37,CompProps!$B$6))</f>
        <v>3.0145365417960153E-06</v>
      </c>
      <c r="D40" s="3">
        <f t="shared" si="0"/>
        <v>-1.0000030145456293</v>
      </c>
      <c r="E40" s="3">
        <f t="shared" si="1"/>
        <v>-0.007354723831270397</v>
      </c>
      <c r="F40">
        <f t="shared" si="2"/>
        <v>2.2171150579926205E-08</v>
      </c>
      <c r="G40">
        <f t="shared" si="3"/>
        <v>0.007354746002420979</v>
      </c>
    </row>
    <row r="41" spans="1:7" ht="12.75">
      <c r="A41" t="str">
        <f>CompProps!A38</f>
        <v>C22</v>
      </c>
      <c r="B41" s="25">
        <f>'Reservoir-Flash'!F41</f>
        <v>0.0005937232989226408</v>
      </c>
      <c r="C41" s="4">
        <f>(ki($D$6,$D$5,CompProps!$D$5,CompProps!D38,CompProps!C38,CompProps!E38,CompProps!$B$6))</f>
        <v>1.8093925327636989E-06</v>
      </c>
      <c r="D41" s="3">
        <f t="shared" si="0"/>
        <v>-1.0000018093958067</v>
      </c>
      <c r="E41" s="3">
        <f t="shared" si="1"/>
        <v>-0.00604667055284377</v>
      </c>
      <c r="F41">
        <f t="shared" si="2"/>
        <v>1.09408203426363E-08</v>
      </c>
      <c r="G41">
        <f t="shared" si="3"/>
        <v>0.006046681493664115</v>
      </c>
    </row>
    <row r="42" spans="1:7" ht="12.75">
      <c r="A42" t="str">
        <f>CompProps!A39</f>
        <v>C23</v>
      </c>
      <c r="B42" s="25">
        <f>'Reservoir-Flash'!F42</f>
        <v>0.0004876656078541122</v>
      </c>
      <c r="C42" s="4">
        <f>(ki($D$6,$D$5,CompProps!$D$5,CompProps!D39,CompProps!C39,CompProps!E39,CompProps!$B$6))</f>
        <v>1.0974438842515442E-06</v>
      </c>
      <c r="D42" s="3">
        <f t="shared" si="0"/>
        <v>-1.0000010974450886</v>
      </c>
      <c r="E42" s="3">
        <f t="shared" si="1"/>
        <v>-0.004966580655982572</v>
      </c>
      <c r="F42">
        <f t="shared" si="2"/>
        <v>5.450549548222361E-09</v>
      </c>
      <c r="G42">
        <f t="shared" si="3"/>
        <v>0.004966586106532118</v>
      </c>
    </row>
    <row r="43" spans="1:7" ht="12.75">
      <c r="A43" t="str">
        <f>CompProps!A40</f>
        <v>C24</v>
      </c>
      <c r="B43" s="25">
        <f>'Reservoir-Flash'!F43</f>
        <v>0.00040030247913336954</v>
      </c>
      <c r="C43" s="4">
        <f>(ki($D$6,$D$5,CompProps!$D$5,CompProps!D40,CompProps!C40,CompProps!E40,CompProps!$B$6))</f>
        <v>6.721852778846285E-07</v>
      </c>
      <c r="D43" s="3">
        <f t="shared" si="0"/>
        <v>-1.0000006721857297</v>
      </c>
      <c r="E43" s="3">
        <f t="shared" si="1"/>
        <v>-0.004076857436847337</v>
      </c>
      <c r="F43">
        <f t="shared" si="2"/>
        <v>2.7404053911433993E-09</v>
      </c>
      <c r="G43">
        <f t="shared" si="3"/>
        <v>0.004076860177252726</v>
      </c>
    </row>
    <row r="44" spans="1:7" ht="12.75">
      <c r="A44" t="str">
        <f>CompProps!A41</f>
        <v>C25</v>
      </c>
      <c r="B44" s="25">
        <f>'Reservoir-Flash'!F44</f>
        <v>0.00032911047788989104</v>
      </c>
      <c r="C44" s="4">
        <f>(ki($D$6,$D$5,CompProps!$D$5,CompProps!D41,CompProps!C41,CompProps!E41,CompProps!$B$6))</f>
        <v>4.156454905681461E-07</v>
      </c>
      <c r="D44" s="3">
        <f t="shared" si="0"/>
        <v>-1.0000004156456634</v>
      </c>
      <c r="E44" s="3">
        <f t="shared" si="1"/>
        <v>-0.0033518153767673592</v>
      </c>
      <c r="F44">
        <f t="shared" si="2"/>
        <v>1.3931675256341252E-09</v>
      </c>
      <c r="G44">
        <f t="shared" si="3"/>
        <v>0.003351816769934887</v>
      </c>
    </row>
    <row r="45" spans="1:7" ht="12.75">
      <c r="A45" t="str">
        <f>CompProps!A42</f>
        <v>C26</v>
      </c>
      <c r="B45" s="25">
        <f>'Reservoir-Flash'!F45</f>
        <v>0.0002700353343841901</v>
      </c>
      <c r="C45" s="4">
        <f>(ki($D$6,$D$5,CompProps!$D$5,CompProps!D42,CompProps!C42,CompProps!E42,CompProps!$B$6))</f>
        <v>2.5938583880497854E-07</v>
      </c>
      <c r="D45" s="3">
        <f t="shared" si="0"/>
        <v>-1.000000259385906</v>
      </c>
      <c r="E45" s="3">
        <f t="shared" si="1"/>
        <v>-0.002750170800623455</v>
      </c>
      <c r="F45">
        <f t="shared" si="2"/>
        <v>7.133555450110007E-10</v>
      </c>
      <c r="G45">
        <f t="shared" si="3"/>
        <v>0.002750171513979</v>
      </c>
    </row>
    <row r="46" spans="1:7" ht="12.75">
      <c r="A46" t="str">
        <f>CompProps!A43</f>
        <v>C27</v>
      </c>
      <c r="B46" s="25">
        <f>'Reservoir-Flash'!F46</f>
        <v>0.00022196064008610277</v>
      </c>
      <c r="C46" s="4">
        <f>(ki($D$6,$D$5,CompProps!$D$5,CompProps!D43,CompProps!C43,CompProps!E43,CompProps!$B$6))</f>
        <v>1.6328122254297766E-07</v>
      </c>
      <c r="D46" s="3">
        <f t="shared" si="0"/>
        <v>-1.0000001632812492</v>
      </c>
      <c r="E46" s="3">
        <f t="shared" si="1"/>
        <v>-0.0022605570123603483</v>
      </c>
      <c r="F46">
        <f t="shared" si="2"/>
        <v>3.691065728744711E-10</v>
      </c>
      <c r="G46">
        <f t="shared" si="3"/>
        <v>0.0022605573814669204</v>
      </c>
    </row>
    <row r="47" spans="1:7" ht="12.75">
      <c r="A47" t="str">
        <f>CompProps!A44</f>
        <v>C28</v>
      </c>
      <c r="B47" s="25">
        <f>'Reservoir-Flash'!F47</f>
        <v>0.00018258238314361745</v>
      </c>
      <c r="C47" s="4">
        <f>(ki($D$6,$D$5,CompProps!$D$5,CompProps!D44,CompProps!C44,CompProps!E44,CompProps!$B$6))</f>
        <v>1.0367227871522122E-07</v>
      </c>
      <c r="D47" s="3">
        <f t="shared" si="0"/>
        <v>-1.0000001036722894</v>
      </c>
      <c r="E47" s="3">
        <f t="shared" si="1"/>
        <v>-0.0018595104832851352</v>
      </c>
      <c r="F47">
        <f t="shared" si="2"/>
        <v>1.927797090829238E-10</v>
      </c>
      <c r="G47">
        <f t="shared" si="3"/>
        <v>0.0018595106760648425</v>
      </c>
    </row>
    <row r="48" spans="1:7" ht="12.75">
      <c r="A48" t="str">
        <f>CompProps!A45</f>
        <v>C29</v>
      </c>
      <c r="B48" s="25">
        <f>'Reservoir-Flash'!F48</f>
        <v>0.0006101654667372801</v>
      </c>
      <c r="C48" s="4">
        <f>(ki($D$6,$D$5,CompProps!$D$5,CompProps!D45,CompProps!C45,CompProps!E45,CompProps!$B$6))</f>
        <v>6.636016914845703E-08</v>
      </c>
      <c r="D48" s="3">
        <f t="shared" si="0"/>
        <v>-1.0000000663601736</v>
      </c>
      <c r="E48" s="3">
        <f t="shared" si="1"/>
        <v>-0.006214233233015032</v>
      </c>
      <c r="F48">
        <f t="shared" si="2"/>
        <v>4.1237759583628763E-10</v>
      </c>
      <c r="G48">
        <f t="shared" si="3"/>
        <v>0.0062142336453926295</v>
      </c>
    </row>
    <row r="49" spans="1:7" ht="12.75">
      <c r="A49" t="str">
        <f>CompProps!A46</f>
        <v>C30+</v>
      </c>
      <c r="B49" s="25">
        <f>'Reservoir-Flash'!F49</f>
        <v>0.00038779627965113643</v>
      </c>
      <c r="C49" s="4">
        <f>(ki($D$6,$D$5,CompProps!$D$5,CompProps!D46,CompProps!C46,CompProps!E46,CompProps!$B$6))</f>
        <v>1.369406124853223E-09</v>
      </c>
      <c r="D49" s="3">
        <f t="shared" si="0"/>
        <v>-1.0000000013694061</v>
      </c>
      <c r="E49" s="3">
        <f t="shared" si="1"/>
        <v>-0.003949515754498585</v>
      </c>
      <c r="F49">
        <f t="shared" si="2"/>
        <v>5.40849107182108E-12</v>
      </c>
      <c r="G49">
        <f t="shared" si="3"/>
        <v>0.003949515759907075</v>
      </c>
    </row>
    <row r="51" spans="1:7" ht="12.75">
      <c r="A51" t="s">
        <v>76</v>
      </c>
      <c r="B51" s="5">
        <f>SUMPRODUCT(B16:B49,CompProps!$B13:$B46)/SUM(B16:B49)</f>
        <v>29.437388621293465</v>
      </c>
      <c r="F51" s="5">
        <f>SUMPRODUCT(F16:F49,CompProps!$B13:$B46)/SUM(F16:F49)</f>
        <v>20.33354908510607</v>
      </c>
      <c r="G51" s="5">
        <f>SUMPRODUCT(G16:G49,CompProps!$B13:$B46)/SUM(G16:G49)</f>
        <v>113.0516464693687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51"/>
  <sheetViews>
    <sheetView zoomScale="130" zoomScaleNormal="130" zoomScalePageLayoutView="0" workbookViewId="0" topLeftCell="A1">
      <selection activeCell="I13" sqref="I13"/>
    </sheetView>
  </sheetViews>
  <sheetFormatPr defaultColWidth="9.140625" defaultRowHeight="12.75"/>
  <cols>
    <col min="1" max="1" width="17.57421875" style="0" customWidth="1"/>
  </cols>
  <sheetData>
    <row r="1" spans="1:2" ht="12.75">
      <c r="A1" s="12" t="s">
        <v>107</v>
      </c>
      <c r="B1" s="2" t="s">
        <v>122</v>
      </c>
    </row>
    <row r="2" ht="12.75">
      <c r="A2" s="2" t="s">
        <v>116</v>
      </c>
    </row>
    <row r="3" ht="12.75">
      <c r="A3" s="2" t="s">
        <v>117</v>
      </c>
    </row>
    <row r="5" spans="1:5" ht="12.75">
      <c r="A5" t="s">
        <v>71</v>
      </c>
      <c r="B5" s="12">
        <v>15.56</v>
      </c>
      <c r="C5" t="s">
        <v>20</v>
      </c>
      <c r="D5">
        <f>B5+273.15</f>
        <v>288.71</v>
      </c>
      <c r="E5" t="s">
        <v>16</v>
      </c>
    </row>
    <row r="6" spans="1:5" ht="12.75">
      <c r="A6" t="s">
        <v>72</v>
      </c>
      <c r="B6" s="12">
        <v>1.0135</v>
      </c>
      <c r="C6" t="s">
        <v>21</v>
      </c>
      <c r="D6">
        <f>B6*100</f>
        <v>101.35000000000001</v>
      </c>
      <c r="E6" t="s">
        <v>17</v>
      </c>
    </row>
    <row r="7" spans="1:2" ht="12.75">
      <c r="A7" t="s">
        <v>23</v>
      </c>
      <c r="B7" s="4">
        <f>1-(B6/CompProps!B5)^CompProps!B6</f>
        <v>0.9940912941372492</v>
      </c>
    </row>
    <row r="8" spans="1:4" ht="12.75">
      <c r="A8" t="s">
        <v>27</v>
      </c>
      <c r="B8" s="4">
        <f>1/(1-C13)</f>
        <v>-0.001304446794473683</v>
      </c>
      <c r="D8" s="2"/>
    </row>
    <row r="9" spans="1:9" ht="12.75">
      <c r="A9" t="s">
        <v>28</v>
      </c>
      <c r="B9" s="4">
        <f>1/(1-C12)</f>
        <v>1.000000000015246</v>
      </c>
      <c r="D9" s="2"/>
      <c r="I9" s="4"/>
    </row>
    <row r="10" spans="1:9" ht="12.75">
      <c r="A10" t="s">
        <v>29</v>
      </c>
      <c r="B10" s="9">
        <v>0.23014729693246475</v>
      </c>
      <c r="D10" s="2"/>
      <c r="I10" s="4"/>
    </row>
    <row r="11" ht="12.75">
      <c r="E11" t="s">
        <v>33</v>
      </c>
    </row>
    <row r="12" spans="3:7" ht="12.75">
      <c r="C12" s="4">
        <f>MIN($C$16:$C$49)</f>
        <v>1.524593463888552E-11</v>
      </c>
      <c r="D12" t="s">
        <v>25</v>
      </c>
      <c r="E12" s="8">
        <f>SUM(E16:E49)</f>
        <v>-8.3746027169148E-07</v>
      </c>
      <c r="F12" s="6">
        <f>SUM(F16:F49)</f>
        <v>1.0000010129436963</v>
      </c>
      <c r="G12" s="6">
        <f>SUM(G16:G49)</f>
        <v>1.0000018504039674</v>
      </c>
    </row>
    <row r="13" spans="2:4" ht="12.75">
      <c r="B13" s="26" t="s">
        <v>75</v>
      </c>
      <c r="C13" s="4">
        <f>MAX($C$16:$C$49)</f>
        <v>767.6084996617122</v>
      </c>
      <c r="D13" t="s">
        <v>26</v>
      </c>
    </row>
    <row r="14" spans="1:7" s="1" customFormat="1" ht="12.75">
      <c r="A14" s="1" t="str">
        <f>CompProps!A11</f>
        <v>Component</v>
      </c>
      <c r="B14" s="1" t="s">
        <v>32</v>
      </c>
      <c r="C14" s="1" t="s">
        <v>24</v>
      </c>
      <c r="D14" s="1" t="s">
        <v>30</v>
      </c>
      <c r="E14" s="1" t="s">
        <v>31</v>
      </c>
      <c r="F14" s="1" t="s">
        <v>73</v>
      </c>
      <c r="G14" s="1" t="s">
        <v>74</v>
      </c>
    </row>
    <row r="15" s="1" customFormat="1" ht="12.75"/>
    <row r="16" spans="1:7" ht="12.75">
      <c r="A16" t="str">
        <f>CompProps!A13</f>
        <v>N2</v>
      </c>
      <c r="B16" s="25">
        <f>'ResGas-SEP-Stage1'!G16</f>
        <v>0.00020200400540316868</v>
      </c>
      <c r="C16" s="4">
        <f>(ki($D$6,$D$5,CompProps!$D$5,CompProps!D13,CompProps!C13,CompProps!E13,CompProps!$B$6))</f>
        <v>767.6084996617122</v>
      </c>
      <c r="D16" s="3">
        <f aca="true" t="shared" si="0" ref="D16:D49">IF(C16=1,0,1/(C16-1))</f>
        <v>0.001304446794473683</v>
      </c>
      <c r="E16" s="3">
        <f aca="true" t="shared" si="1" ref="E16:E49">IF(C16=1,0,B16/(D16+$B$10))</f>
        <v>0.0008727694254984246</v>
      </c>
      <c r="F16">
        <f aca="true" t="shared" si="2" ref="F16:F49">G16*C16</f>
        <v>0.0008739079067778308</v>
      </c>
      <c r="G16">
        <f aca="true" t="shared" si="3" ref="G16:G49">B16/($B$10*(C16-1)+1)</f>
        <v>1.138481279406058E-06</v>
      </c>
    </row>
    <row r="17" spans="1:7" ht="12.75">
      <c r="A17" t="str">
        <f>CompProps!A14</f>
        <v>CO2</v>
      </c>
      <c r="B17" s="25">
        <f>'ResGas-SEP-Stage1'!G17</f>
        <v>0.00954302346532078</v>
      </c>
      <c r="C17" s="4">
        <f>(ki($D$6,$D$5,CompProps!$D$5,CompProps!D14,CompProps!C14,CompProps!E14,CompProps!$B$6))</f>
        <v>51.85402090771666</v>
      </c>
      <c r="D17" s="3">
        <f t="shared" si="0"/>
        <v>0.019664128463207885</v>
      </c>
      <c r="E17" s="3">
        <f t="shared" si="1"/>
        <v>0.03820090874629023</v>
      </c>
      <c r="F17">
        <f t="shared" si="2"/>
        <v>0.03895209632328856</v>
      </c>
      <c r="G17">
        <f t="shared" si="3"/>
        <v>0.0007511875769983327</v>
      </c>
    </row>
    <row r="18" spans="1:7" ht="12.75">
      <c r="A18" t="str">
        <f>CompProps!A15</f>
        <v>C1</v>
      </c>
      <c r="B18" s="25">
        <f>'ResGas-SEP-Stage1'!G18</f>
        <v>0.0970343873330888</v>
      </c>
      <c r="C18" s="4">
        <f>(ki($D$6,$D$5,CompProps!$D$5,CompProps!D15,CompProps!C15,CompProps!E15,CompProps!$B$6))</f>
        <v>287.9844310043525</v>
      </c>
      <c r="D18" s="3">
        <f t="shared" si="0"/>
        <v>0.0034845095829774604</v>
      </c>
      <c r="E18" s="3">
        <f t="shared" si="1"/>
        <v>0.4153303815106835</v>
      </c>
      <c r="F18">
        <f t="shared" si="2"/>
        <v>0.4167776042051592</v>
      </c>
      <c r="G18">
        <f t="shared" si="3"/>
        <v>0.0014472226944756614</v>
      </c>
    </row>
    <row r="19" spans="1:7" ht="12.75">
      <c r="A19" t="str">
        <f>CompProps!A16</f>
        <v>C2</v>
      </c>
      <c r="B19" s="25">
        <f>'ResGas-SEP-Stage1'!G19</f>
        <v>0.0455183435501763</v>
      </c>
      <c r="C19" s="4">
        <f>(ki($D$6,$D$5,CompProps!$D$5,CompProps!D16,CompProps!C16,CompProps!E16,CompProps!$B$6))</f>
        <v>34.74175709461144</v>
      </c>
      <c r="D19" s="3">
        <f t="shared" si="0"/>
        <v>0.02963686796736795</v>
      </c>
      <c r="E19" s="3">
        <f t="shared" si="1"/>
        <v>0.1752160050545314</v>
      </c>
      <c r="F19">
        <f t="shared" si="2"/>
        <v>0.1804088586621022</v>
      </c>
      <c r="G19">
        <f t="shared" si="3"/>
        <v>0.0051928536075708225</v>
      </c>
    </row>
    <row r="20" spans="1:7" ht="12.75">
      <c r="A20" t="str">
        <f>CompProps!A17</f>
        <v>C3</v>
      </c>
      <c r="B20" s="25">
        <f>'ResGas-SEP-Stage1'!G20</f>
        <v>0.05662442092149788</v>
      </c>
      <c r="C20" s="4">
        <f>(ki($D$6,$D$5,CompProps!$D$5,CompProps!D17,CompProps!C17,CompProps!E17,CompProps!$B$6))</f>
        <v>7.548273253872831</v>
      </c>
      <c r="D20" s="3">
        <f t="shared" si="0"/>
        <v>0.1527120144854328</v>
      </c>
      <c r="E20" s="3">
        <f t="shared" si="1"/>
        <v>0.14789876916351488</v>
      </c>
      <c r="F20">
        <f t="shared" si="2"/>
        <v>0.17048468814239123</v>
      </c>
      <c r="G20">
        <f t="shared" si="3"/>
        <v>0.022585918978876365</v>
      </c>
    </row>
    <row r="21" spans="1:7" ht="12.75">
      <c r="A21" t="str">
        <f>CompProps!A18</f>
        <v>I-C4</v>
      </c>
      <c r="B21" s="25">
        <f>'ResGas-SEP-Stage1'!G21</f>
        <v>0.020509213933670875</v>
      </c>
      <c r="C21" s="4">
        <f>(ki($D$6,$D$5,CompProps!$D$5,CompProps!D18,CompProps!C18,CompProps!E18,CompProps!$B$6))</f>
        <v>2.672516148812118</v>
      </c>
      <c r="D21" s="3">
        <f t="shared" si="0"/>
        <v>0.5979015513304529</v>
      </c>
      <c r="E21" s="3">
        <f t="shared" si="1"/>
        <v>0.024768120838154828</v>
      </c>
      <c r="F21">
        <f t="shared" si="2"/>
        <v>0.039577018710827715</v>
      </c>
      <c r="G21">
        <f t="shared" si="3"/>
        <v>0.014808897872672888</v>
      </c>
    </row>
    <row r="22" spans="1:7" ht="12.75">
      <c r="A22" t="str">
        <f>CompProps!A19</f>
        <v>N-C4</v>
      </c>
      <c r="B22" s="25">
        <f>'ResGas-SEP-Stage1'!G22</f>
        <v>0.05008870805338143</v>
      </c>
      <c r="C22" s="4">
        <f>(ki($D$6,$D$5,CompProps!$D$5,CompProps!D19,CompProps!C19,CompProps!E19,CompProps!$B$6))</f>
        <v>1.8417341077840026</v>
      </c>
      <c r="D22" s="3">
        <f t="shared" si="0"/>
        <v>1.1880236178532164</v>
      </c>
      <c r="E22" s="3">
        <f t="shared" si="1"/>
        <v>0.03531923235144828</v>
      </c>
      <c r="F22">
        <f t="shared" si="2"/>
        <v>0.07727931454941422</v>
      </c>
      <c r="G22">
        <f t="shared" si="3"/>
        <v>0.041960082197965945</v>
      </c>
    </row>
    <row r="23" spans="1:7" ht="12.75">
      <c r="A23" t="str">
        <f>CompProps!A20</f>
        <v>I-C5</v>
      </c>
      <c r="B23" s="25">
        <f>'ResGas-SEP-Stage1'!G23</f>
        <v>0.032995536625327136</v>
      </c>
      <c r="C23" s="4">
        <f>(ki($D$6,$D$5,CompProps!$D$5,CompProps!D20,CompProps!C20,CompProps!E20,CompProps!$B$6))</f>
        <v>0.6845349027002244</v>
      </c>
      <c r="D23" s="3">
        <f t="shared" si="0"/>
        <v>-3.169922785625107</v>
      </c>
      <c r="E23" s="3">
        <f t="shared" si="1"/>
        <v>-0.011223828742105982</v>
      </c>
      <c r="F23">
        <f t="shared" si="2"/>
        <v>0.024354841729449753</v>
      </c>
      <c r="G23">
        <f t="shared" si="3"/>
        <v>0.03557867047155573</v>
      </c>
    </row>
    <row r="24" spans="1:7" ht="12.75">
      <c r="A24" t="str">
        <f>CompProps!A21</f>
        <v>N-C5</v>
      </c>
      <c r="B24" s="25">
        <f>'ResGas-SEP-Stage1'!G24</f>
        <v>0.03830351456354034</v>
      </c>
      <c r="C24" s="4">
        <f>(ki($D$6,$D$5,CompProps!$D$5,CompProps!D21,CompProps!C21,CompProps!E21,CompProps!$B$6))</f>
        <v>0.5113053108115692</v>
      </c>
      <c r="D24" s="3">
        <f t="shared" si="0"/>
        <v>-2.046267377410398</v>
      </c>
      <c r="E24" s="3">
        <f t="shared" si="1"/>
        <v>-0.02109084909928441</v>
      </c>
      <c r="F24">
        <f t="shared" si="2"/>
        <v>0.02206666737446675</v>
      </c>
      <c r="G24">
        <f t="shared" si="3"/>
        <v>0.043157516473751156</v>
      </c>
    </row>
    <row r="25" spans="1:7" ht="12.75">
      <c r="A25" t="str">
        <f>CompProps!A22</f>
        <v>C6</v>
      </c>
      <c r="B25" s="25">
        <f>'ResGas-SEP-Stage1'!G25</f>
        <v>0.0766776093303313</v>
      </c>
      <c r="C25" s="4">
        <f>(ki($D$6,$D$5,CompProps!$D$5,CompProps!D22,CompProps!C22,CompProps!E22,CompProps!$B$6))</f>
        <v>0.19754702688190506</v>
      </c>
      <c r="D25" s="3">
        <f t="shared" si="0"/>
        <v>-1.2461789456823815</v>
      </c>
      <c r="E25" s="3">
        <f t="shared" si="1"/>
        <v>-0.0754677370775529</v>
      </c>
      <c r="F25">
        <f t="shared" si="2"/>
        <v>0.018578567946787146</v>
      </c>
      <c r="G25">
        <f t="shared" si="3"/>
        <v>0.09404630502434004</v>
      </c>
    </row>
    <row r="26" spans="1:7" ht="12.75">
      <c r="A26" t="str">
        <f>CompProps!A23</f>
        <v>C7</v>
      </c>
      <c r="B26" s="25">
        <f>'ResGas-SEP-Stage1'!G26</f>
        <v>0.08177605577153538</v>
      </c>
      <c r="C26" s="4">
        <f>(ki($D$6,$D$5,CompProps!$D$5,CompProps!D23,CompProps!C23,CompProps!E23,CompProps!$B$6))</f>
        <v>0.06603797190535193</v>
      </c>
      <c r="D26" s="3">
        <f t="shared" si="0"/>
        <v>-1.0707073413252937</v>
      </c>
      <c r="E26" s="3">
        <f t="shared" si="1"/>
        <v>-0.09728758381634185</v>
      </c>
      <c r="F26">
        <f t="shared" si="2"/>
        <v>0.006878946395615214</v>
      </c>
      <c r="G26">
        <f t="shared" si="3"/>
        <v>0.10416653021195706</v>
      </c>
    </row>
    <row r="27" spans="1:7" ht="12.75">
      <c r="A27" t="str">
        <f>CompProps!A24</f>
        <v>C8</v>
      </c>
      <c r="B27" s="25">
        <f>'ResGas-SEP-Stage1'!G27</f>
        <v>0.07776970490268381</v>
      </c>
      <c r="C27" s="4">
        <f>(ki($D$6,$D$5,CompProps!$D$5,CompProps!D24,CompProps!C24,CompProps!E24,CompProps!$B$6))</f>
        <v>0.02522665521749811</v>
      </c>
      <c r="D27" s="3">
        <f t="shared" si="0"/>
        <v>-1.0258795086596535</v>
      </c>
      <c r="E27" s="3">
        <f t="shared" si="1"/>
        <v>-0.09773351355712946</v>
      </c>
      <c r="F27">
        <f t="shared" si="2"/>
        <v>0.0025292953104400894</v>
      </c>
      <c r="G27">
        <f t="shared" si="3"/>
        <v>0.10026280886756955</v>
      </c>
    </row>
    <row r="28" spans="1:7" ht="12.75">
      <c r="A28" t="str">
        <f>CompProps!A25</f>
        <v>C9</v>
      </c>
      <c r="B28" s="25">
        <f>'ResGas-SEP-Stage1'!G28</f>
        <v>0.06836099916336022</v>
      </c>
      <c r="C28" s="4">
        <f>(ki($D$6,$D$5,CompProps!$D$5,CompProps!D25,CompProps!C25,CompProps!E25,CompProps!$B$6))</f>
        <v>0.009323721313091036</v>
      </c>
      <c r="D28" s="3">
        <f t="shared" si="0"/>
        <v>-1.009411471248155</v>
      </c>
      <c r="E28" s="3">
        <f t="shared" si="1"/>
        <v>-0.08772506348491041</v>
      </c>
      <c r="F28">
        <f t="shared" si="2"/>
        <v>0.0008256219127308065</v>
      </c>
      <c r="G28">
        <f t="shared" si="3"/>
        <v>0.08855068539764122</v>
      </c>
    </row>
    <row r="29" spans="1:7" ht="12.75">
      <c r="A29" t="str">
        <f>CompProps!A26</f>
        <v>C10</v>
      </c>
      <c r="B29" s="25">
        <f>'ResGas-SEP-Stage1'!G29</f>
        <v>0.05791587565531608</v>
      </c>
      <c r="C29" s="4">
        <f>(ki($D$6,$D$5,CompProps!$D$5,CompProps!D26,CompProps!C26,CompProps!E26,CompProps!$B$6))</f>
        <v>0.0036209628173579085</v>
      </c>
      <c r="D29" s="3">
        <f t="shared" si="0"/>
        <v>-1.003634121837405</v>
      </c>
      <c r="E29" s="3">
        <f t="shared" si="1"/>
        <v>-0.074876357024483</v>
      </c>
      <c r="F29">
        <f t="shared" si="2"/>
        <v>0.0002721098041679995</v>
      </c>
      <c r="G29">
        <f t="shared" si="3"/>
        <v>0.075148466828651</v>
      </c>
    </row>
    <row r="30" spans="1:7" ht="12.75">
      <c r="A30" t="str">
        <f>CompProps!A27</f>
        <v>C11</v>
      </c>
      <c r="B30" s="25">
        <f>'ResGas-SEP-Stage1'!G30</f>
        <v>0.048809135908097524</v>
      </c>
      <c r="C30" s="4">
        <f>(ki($D$6,$D$5,CompProps!$D$5,CompProps!D27,CompProps!C27,CompProps!E27,CompProps!$B$6))</f>
        <v>0.0014521172565651586</v>
      </c>
      <c r="D30" s="3">
        <f t="shared" si="0"/>
        <v>-1.0014542289675439</v>
      </c>
      <c r="E30" s="3">
        <f t="shared" si="1"/>
        <v>-0.06328108030782961</v>
      </c>
      <c r="F30">
        <f t="shared" si="2"/>
        <v>9.202518008111934E-05</v>
      </c>
      <c r="G30">
        <f t="shared" si="3"/>
        <v>0.06337310548791074</v>
      </c>
    </row>
    <row r="31" spans="1:7" ht="12.75">
      <c r="A31" t="str">
        <f>CompProps!A28</f>
        <v>C12</v>
      </c>
      <c r="B31" s="25">
        <f>'ResGas-SEP-Stage1'!G31</f>
        <v>0.040852865719386754</v>
      </c>
      <c r="C31" s="4">
        <f>(ki($D$6,$D$5,CompProps!$D$5,CompProps!D28,CompProps!C28,CompProps!E28,CompProps!$B$6))</f>
        <v>0.0005992748970533541</v>
      </c>
      <c r="D31" s="3">
        <f t="shared" si="0"/>
        <v>-1.0005996342428025</v>
      </c>
      <c r="E31" s="3">
        <f t="shared" si="1"/>
        <v>-0.0530245204550937</v>
      </c>
      <c r="F31">
        <f t="shared" si="2"/>
        <v>3.1795318173054685E-05</v>
      </c>
      <c r="G31">
        <f t="shared" si="3"/>
        <v>0.053056315773266756</v>
      </c>
    </row>
    <row r="32" spans="1:7" ht="12.75">
      <c r="A32" t="str">
        <f>CompProps!A29</f>
        <v>C13</v>
      </c>
      <c r="B32" s="25">
        <f>'ResGas-SEP-Stage1'!G32</f>
        <v>0.034045124991919806</v>
      </c>
      <c r="C32" s="4">
        <f>(ki($D$6,$D$5,CompProps!$D$5,CompProps!D29,CompProps!C29,CompProps!E29,CompProps!$B$6))</f>
        <v>0.00025380228005452094</v>
      </c>
      <c r="D32" s="3">
        <f t="shared" si="0"/>
        <v>-1.000253866712005</v>
      </c>
      <c r="E32" s="3">
        <f t="shared" si="1"/>
        <v>-0.04420832950648112</v>
      </c>
      <c r="F32">
        <f t="shared" si="2"/>
        <v>1.1223023255037697E-05</v>
      </c>
      <c r="G32">
        <f t="shared" si="3"/>
        <v>0.04421955252973616</v>
      </c>
    </row>
    <row r="33" spans="1:7" ht="12.75">
      <c r="A33" t="str">
        <f>CompProps!A30</f>
        <v>C14</v>
      </c>
      <c r="B33" s="25">
        <f>'ResGas-SEP-Stage1'!G33</f>
        <v>0.02828248922373485</v>
      </c>
      <c r="C33" s="4">
        <f>(ki($D$6,$D$5,CompProps!$D$5,CompProps!D30,CompProps!C30,CompProps!E30,CompProps!$B$6))</f>
        <v>0.00011005783230505172</v>
      </c>
      <c r="D33" s="3">
        <f t="shared" si="0"/>
        <v>-1.0001100699463648</v>
      </c>
      <c r="E33" s="3">
        <f t="shared" si="1"/>
        <v>-0.036732281371250494</v>
      </c>
      <c r="F33">
        <f t="shared" si="2"/>
        <v>4.043120240388468E-06</v>
      </c>
      <c r="G33">
        <f t="shared" si="3"/>
        <v>0.036736324491490883</v>
      </c>
    </row>
    <row r="34" spans="1:7" ht="12.75">
      <c r="A34" t="str">
        <f>CompProps!A31</f>
        <v>C15</v>
      </c>
      <c r="B34" s="25">
        <f>'ResGas-SEP-Stage1'!G34</f>
        <v>0.023437017015997166</v>
      </c>
      <c r="C34" s="4">
        <f>(ki($D$6,$D$5,CompProps!$D$5,CompProps!D31,CompProps!C31,CompProps!E31,CompProps!$B$6))</f>
        <v>4.877376093254577E-05</v>
      </c>
      <c r="D34" s="3">
        <f t="shared" si="0"/>
        <v>-1.0000487761399284</v>
      </c>
      <c r="E34" s="3">
        <f t="shared" si="1"/>
        <v>-0.030441579408476034</v>
      </c>
      <c r="F34">
        <f t="shared" si="2"/>
        <v>1.4848227368673133E-06</v>
      </c>
      <c r="G34">
        <f t="shared" si="3"/>
        <v>0.030443064231212902</v>
      </c>
    </row>
    <row r="35" spans="1:7" ht="12.75">
      <c r="A35" t="str">
        <f>CompProps!A32</f>
        <v>C16</v>
      </c>
      <c r="B35" s="25">
        <f>'ResGas-SEP-Stage1'!G35</f>
        <v>0.01939006062272702</v>
      </c>
      <c r="C35" s="4">
        <f>(ki($D$6,$D$5,CompProps!$D$5,CompProps!D32,CompProps!C32,CompProps!E32,CompProps!$B$6))</f>
        <v>2.2055458525161763E-05</v>
      </c>
      <c r="D35" s="3">
        <f t="shared" si="0"/>
        <v>-1.000022055944979</v>
      </c>
      <c r="E35" s="3">
        <f t="shared" si="1"/>
        <v>-0.025185993430409157</v>
      </c>
      <c r="F35">
        <f t="shared" si="2"/>
        <v>5.555008853461232E-07</v>
      </c>
      <c r="G35">
        <f t="shared" si="3"/>
        <v>0.025186548931294503</v>
      </c>
    </row>
    <row r="36" spans="1:7" ht="12.75">
      <c r="A36" t="str">
        <f>CompProps!A33</f>
        <v>C17</v>
      </c>
      <c r="B36" s="25">
        <f>'ResGas-SEP-Stage1'!G36</f>
        <v>0.01601009971794193</v>
      </c>
      <c r="C36" s="4">
        <f>(ki($D$6,$D$5,CompProps!$D$5,CompProps!D33,CompProps!C33,CompProps!E33,CompProps!$B$6))</f>
        <v>1.016508815345988E-05</v>
      </c>
      <c r="D36" s="3">
        <f t="shared" si="0"/>
        <v>-1.0000101651914834</v>
      </c>
      <c r="E36" s="3">
        <f t="shared" si="1"/>
        <v>-0.020796040928883153</v>
      </c>
      <c r="F36">
        <f t="shared" si="2"/>
        <v>2.113957381413704E-07</v>
      </c>
      <c r="G36">
        <f t="shared" si="3"/>
        <v>0.020796252324621293</v>
      </c>
    </row>
    <row r="37" spans="1:7" ht="12.75">
      <c r="A37" t="str">
        <f>CompProps!A34</f>
        <v>C18</v>
      </c>
      <c r="B37" s="25">
        <f>'ResGas-SEP-Stage1'!G37</f>
        <v>0.013202894501991025</v>
      </c>
      <c r="C37" s="4">
        <f>(ki($D$6,$D$5,CompProps!$D$5,CompProps!D34,CompProps!C34,CompProps!E34,CompProps!$B$6))</f>
        <v>4.768661131445941E-06</v>
      </c>
      <c r="D37" s="3">
        <f t="shared" si="0"/>
        <v>-1.0000047686838716</v>
      </c>
      <c r="E37" s="3">
        <f t="shared" si="1"/>
        <v>-0.017149790690418013</v>
      </c>
      <c r="F37">
        <f t="shared" si="2"/>
        <v>8.178193026814195E-08</v>
      </c>
      <c r="G37">
        <f t="shared" si="3"/>
        <v>0.01714987247234828</v>
      </c>
    </row>
    <row r="38" spans="1:7" ht="12.75">
      <c r="A38" t="str">
        <f>CompProps!A35</f>
        <v>C19</v>
      </c>
      <c r="B38" s="25">
        <f>'ResGas-SEP-Stage1'!G38</f>
        <v>0.010874095574156856</v>
      </c>
      <c r="C38" s="4">
        <f>(ki($D$6,$D$5,CompProps!$D$5,CompProps!D35,CompProps!C35,CompProps!E35,CompProps!$B$6))</f>
        <v>2.275135595003928E-06</v>
      </c>
      <c r="D38" s="3">
        <f t="shared" si="0"/>
        <v>-1.0000022751407713</v>
      </c>
      <c r="E38" s="3">
        <f t="shared" si="1"/>
        <v>-0.014124862320776673</v>
      </c>
      <c r="F38">
        <f t="shared" si="2"/>
        <v>3.2136050154400395E-08</v>
      </c>
      <c r="G38">
        <f t="shared" si="3"/>
        <v>0.014124894456826829</v>
      </c>
    </row>
    <row r="39" spans="1:7" ht="12.75">
      <c r="A39" t="str">
        <f>CompProps!A36</f>
        <v>C20</v>
      </c>
      <c r="B39" s="25">
        <f>'ResGas-SEP-Stage1'!G39</f>
        <v>0.008947797587547992</v>
      </c>
      <c r="C39" s="4">
        <f>(ki($D$6,$D$5,CompProps!$D$5,CompProps!D36,CompProps!C36,CompProps!E36,CompProps!$B$6))</f>
        <v>1.1029735852863887E-06</v>
      </c>
      <c r="D39" s="3">
        <f t="shared" si="0"/>
        <v>-1.0000011029748017</v>
      </c>
      <c r="E39" s="3">
        <f t="shared" si="1"/>
        <v>-0.01162272306419684</v>
      </c>
      <c r="F39">
        <f t="shared" si="2"/>
        <v>1.2819570668555811E-08</v>
      </c>
      <c r="G39">
        <f t="shared" si="3"/>
        <v>0.011622735883767507</v>
      </c>
    </row>
    <row r="40" spans="1:7" ht="12.75">
      <c r="A40" t="str">
        <f>CompProps!A37</f>
        <v>C21</v>
      </c>
      <c r="B40" s="25">
        <f>'ResGas-SEP-Stage1'!G40</f>
        <v>0.007354746002420979</v>
      </c>
      <c r="C40" s="4">
        <f>(ki($D$6,$D$5,CompProps!$D$5,CompProps!D37,CompProps!C37,CompProps!E37,CompProps!$B$6))</f>
        <v>5.429210262694638E-07</v>
      </c>
      <c r="D40" s="3">
        <f t="shared" si="0"/>
        <v>-1.000000542921321</v>
      </c>
      <c r="E40" s="3">
        <f t="shared" si="1"/>
        <v>-0.009553438971311994</v>
      </c>
      <c r="F40">
        <f t="shared" si="2"/>
        <v>5.186765706711558E-09</v>
      </c>
      <c r="G40">
        <f t="shared" si="3"/>
        <v>0.0095534441580777</v>
      </c>
    </row>
    <row r="41" spans="1:7" ht="12.75">
      <c r="A41" t="str">
        <f>CompProps!A38</f>
        <v>C22</v>
      </c>
      <c r="B41" s="25">
        <f>'ResGas-SEP-Stage1'!G41</f>
        <v>0.006046681493664115</v>
      </c>
      <c r="C41" s="4">
        <f>(ki($D$6,$D$5,CompProps!$D$5,CompProps!D38,CompProps!C38,CompProps!E38,CompProps!$B$6))</f>
        <v>2.711194552825349E-07</v>
      </c>
      <c r="D41" s="3">
        <f t="shared" si="0"/>
        <v>-1.0000002711195288</v>
      </c>
      <c r="E41" s="3">
        <f t="shared" si="1"/>
        <v>-0.007854332835499122</v>
      </c>
      <c r="F41">
        <f t="shared" si="2"/>
        <v>2.129463017307103E-09</v>
      </c>
      <c r="G41">
        <f t="shared" si="3"/>
        <v>0.007854334964962139</v>
      </c>
    </row>
    <row r="42" spans="1:7" ht="12.75">
      <c r="A42" t="str">
        <f>CompProps!A39</f>
        <v>C23</v>
      </c>
      <c r="B42" s="25">
        <f>'ResGas-SEP-Stage1'!G42</f>
        <v>0.004966586106532118</v>
      </c>
      <c r="C42" s="4">
        <f>(ki($D$6,$D$5,CompProps!$D$5,CompProps!D39,CompProps!C39,CompProps!E39,CompProps!$B$6))</f>
        <v>1.373077286918493E-07</v>
      </c>
      <c r="D42" s="3">
        <f t="shared" si="0"/>
        <v>-1.0000001373077476</v>
      </c>
      <c r="E42" s="3">
        <f t="shared" si="1"/>
        <v>-0.006451344784427941</v>
      </c>
      <c r="F42">
        <f t="shared" si="2"/>
        <v>8.858196209876891E-10</v>
      </c>
      <c r="G42">
        <f t="shared" si="3"/>
        <v>0.006451345670247563</v>
      </c>
    </row>
    <row r="43" spans="1:7" ht="12.75">
      <c r="A43" t="str">
        <f>CompProps!A40</f>
        <v>C24</v>
      </c>
      <c r="B43" s="25">
        <f>'ResGas-SEP-Stage1'!G43</f>
        <v>0.004076860177252726</v>
      </c>
      <c r="C43" s="4">
        <f>(ki($D$6,$D$5,CompProps!$D$5,CompProps!D40,CompProps!C40,CompProps!E40,CompProps!$B$6))</f>
        <v>7.046341980506833E-08</v>
      </c>
      <c r="D43" s="3">
        <f t="shared" si="0"/>
        <v>-1.0000000704634247</v>
      </c>
      <c r="E43" s="3">
        <f t="shared" si="1"/>
        <v>-0.005295636149434193</v>
      </c>
      <c r="F43">
        <f t="shared" si="2"/>
        <v>3.7314865942580764E-10</v>
      </c>
      <c r="G43">
        <f t="shared" si="3"/>
        <v>0.005295636522582851</v>
      </c>
    </row>
    <row r="44" spans="1:7" ht="12.75">
      <c r="A44" t="str">
        <f>CompProps!A41</f>
        <v>C25</v>
      </c>
      <c r="B44" s="25">
        <f>'ResGas-SEP-Stage1'!G44</f>
        <v>0.003351816769934887</v>
      </c>
      <c r="C44" s="4">
        <f>(ki($D$6,$D$5,CompProps!$D$5,CompProps!D41,CompProps!C41,CompProps!E41,CompProps!$B$6))</f>
        <v>3.6626922558965535E-08</v>
      </c>
      <c r="D44" s="3">
        <f t="shared" si="0"/>
        <v>-1.000000036626924</v>
      </c>
      <c r="E44" s="3">
        <f t="shared" si="1"/>
        <v>-0.004353841451892687</v>
      </c>
      <c r="F44">
        <f t="shared" si="2"/>
        <v>1.59467819533303E-10</v>
      </c>
      <c r="G44">
        <f t="shared" si="3"/>
        <v>0.004353841611360506</v>
      </c>
    </row>
    <row r="45" spans="1:7" ht="12.75">
      <c r="A45" t="str">
        <f>CompProps!A42</f>
        <v>C26</v>
      </c>
      <c r="B45" s="25">
        <f>'ResGas-SEP-Stage1'!G45</f>
        <v>0.002750171513979</v>
      </c>
      <c r="C45" s="4">
        <f>(ki($D$6,$D$5,CompProps!$D$5,CompProps!D42,CompProps!C42,CompProps!E42,CompProps!$B$6))</f>
        <v>1.9276487576710465E-08</v>
      </c>
      <c r="D45" s="3">
        <f t="shared" si="0"/>
        <v>-1.000000019276488</v>
      </c>
      <c r="E45" s="3">
        <f t="shared" si="1"/>
        <v>-0.003572334596161932</v>
      </c>
      <c r="F45">
        <f t="shared" si="2"/>
        <v>6.886206479018722E-11</v>
      </c>
      <c r="G45">
        <f t="shared" si="3"/>
        <v>0.0035723346650239967</v>
      </c>
    </row>
    <row r="46" spans="1:7" ht="12.75">
      <c r="A46" t="str">
        <f>CompProps!A43</f>
        <v>C27</v>
      </c>
      <c r="B46" s="25">
        <f>'ResGas-SEP-Stage1'!G46</f>
        <v>0.0022605573814669204</v>
      </c>
      <c r="C46" s="4">
        <f>(ki($D$6,$D$5,CompProps!$D$5,CompProps!D43,CompProps!C43,CompProps!E43,CompProps!$B$6))</f>
        <v>1.0264666135805586E-08</v>
      </c>
      <c r="D46" s="3">
        <f t="shared" si="0"/>
        <v>-1.0000000102646662</v>
      </c>
      <c r="E46" s="3">
        <f t="shared" si="1"/>
        <v>-0.002936350476290989</v>
      </c>
      <c r="F46">
        <f t="shared" si="2"/>
        <v>3.0140657606224505E-11</v>
      </c>
      <c r="G46">
        <f t="shared" si="3"/>
        <v>0.002936350506431647</v>
      </c>
    </row>
    <row r="47" spans="1:7" ht="12.75">
      <c r="A47" t="str">
        <f>CompProps!A44</f>
        <v>C28</v>
      </c>
      <c r="B47" s="25">
        <f>'ResGas-SEP-Stage1'!G47</f>
        <v>0.0018595106760648425</v>
      </c>
      <c r="C47" s="4">
        <f>(ki($D$6,$D$5,CompProps!$D$5,CompProps!D44,CompProps!C44,CompProps!E44,CompProps!$B$6))</f>
        <v>5.529959819776455E-09</v>
      </c>
      <c r="D47" s="3">
        <f t="shared" si="0"/>
        <v>-1.0000000055299598</v>
      </c>
      <c r="E47" s="3">
        <f t="shared" si="1"/>
        <v>-0.002415410967966156</v>
      </c>
      <c r="F47">
        <f t="shared" si="2"/>
        <v>1.3357125674964564E-11</v>
      </c>
      <c r="G47">
        <f t="shared" si="3"/>
        <v>0.0024154109813232815</v>
      </c>
    </row>
    <row r="48" spans="1:7" ht="12.75">
      <c r="A48" t="str">
        <f>CompProps!A45</f>
        <v>C29</v>
      </c>
      <c r="B48" s="25">
        <f>'ResGas-SEP-Stage1'!G48</f>
        <v>0.0062142336453926295</v>
      </c>
      <c r="C48" s="4">
        <f>(ki($D$6,$D$5,CompProps!$D$5,CompProps!D45,CompProps!C45,CompProps!E45,CompProps!$B$6))</f>
        <v>3.0120540035290273E-09</v>
      </c>
      <c r="D48" s="3">
        <f t="shared" si="0"/>
        <v>-1.0000000030120542</v>
      </c>
      <c r="E48" s="3">
        <f t="shared" si="1"/>
        <v>-0.008071977400765524</v>
      </c>
      <c r="F48">
        <f t="shared" si="2"/>
        <v>2.4313231919604403E-11</v>
      </c>
      <c r="G48">
        <f t="shared" si="3"/>
        <v>0.008071977425078758</v>
      </c>
    </row>
    <row r="49" spans="1:7" ht="12.75">
      <c r="A49" t="str">
        <f>CompProps!A46</f>
        <v>C30+</v>
      </c>
      <c r="B49" s="25">
        <f>'ResGas-SEP-Stage1'!G49</f>
        <v>0.003949515759907075</v>
      </c>
      <c r="C49" s="4">
        <f>(ki($D$6,$D$5,CompProps!$D$5,CompProps!D46,CompProps!C46,CompProps!E46,CompProps!$B$6))</f>
        <v>1.524593463888552E-11</v>
      </c>
      <c r="D49" s="3">
        <f t="shared" si="0"/>
        <v>-1.000000000015246</v>
      </c>
      <c r="E49" s="3">
        <f t="shared" si="1"/>
        <v>-0.005130222631019831</v>
      </c>
      <c r="F49">
        <f t="shared" si="2"/>
        <v>7.821503891665212E-14</v>
      </c>
      <c r="G49">
        <f t="shared" si="3"/>
        <v>0.005130222631098047</v>
      </c>
    </row>
    <row r="51" spans="1:7" ht="12.75">
      <c r="A51" t="s">
        <v>76</v>
      </c>
      <c r="B51" s="5">
        <f>SUMPRODUCT(B16:B49,CompProps!$B13:$B46)/SUM(B16:B49)</f>
        <v>113.0516464693687</v>
      </c>
      <c r="F51" s="5">
        <f>SUMPRODUCT(F16:F49,CompProps!$B13:$B46)/SUM(F16:F49)</f>
        <v>34.13607952582488</v>
      </c>
      <c r="G51" s="5">
        <f>SUMPRODUCT(G16:G49,CompProps!$B13:$B46)/SUM(G16:G49)</f>
        <v>136.64341816216725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Hays Whitson</dc:creator>
  <cp:keywords/>
  <dc:description/>
  <cp:lastModifiedBy>Curtis Hays Whitson</cp:lastModifiedBy>
  <dcterms:created xsi:type="dcterms:W3CDTF">2011-09-15T13:54:31Z</dcterms:created>
  <dcterms:modified xsi:type="dcterms:W3CDTF">2011-11-24T07:13:18Z</dcterms:modified>
  <cp:category/>
  <cp:version/>
  <cp:contentType/>
  <cp:contentStatus/>
</cp:coreProperties>
</file>